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ERSIGHT\TMFiles\Committee Files\First Steps to School Readiness, S.C\"/>
    </mc:Choice>
  </mc:AlternateContent>
  <bookViews>
    <workbookView xWindow="0" yWindow="0" windowWidth="28800" windowHeight="12480" tabRatio="162"/>
  </bookViews>
  <sheets>
    <sheet name="Sheet1" sheetId="1" r:id="rId1"/>
  </sheets>
  <definedNames>
    <definedName name="_xlnm.Print_Area" localSheetId="0">Sheet1!$R:$U</definedName>
  </definedNames>
  <calcPr calcId="152511" fullCalcOnLoad="1"/>
</workbook>
</file>

<file path=xl/calcChain.xml><?xml version="1.0" encoding="utf-8"?>
<calcChain xmlns="http://schemas.openxmlformats.org/spreadsheetml/2006/main">
  <c r="S37" i="1" l="1"/>
  <c r="Q36" i="1"/>
  <c r="O32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18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157" i="1"/>
  <c r="D158" i="1"/>
  <c r="B103" i="1" s="1"/>
  <c r="D159" i="1"/>
  <c r="D160" i="1"/>
  <c r="D161" i="1"/>
  <c r="B106" i="1"/>
  <c r="B52" i="1" s="1"/>
  <c r="D162" i="1"/>
  <c r="D163" i="1"/>
  <c r="D164" i="1"/>
  <c r="B109" i="1"/>
  <c r="B55" i="1" s="1"/>
  <c r="D165" i="1"/>
  <c r="B110" i="1"/>
  <c r="D166" i="1"/>
  <c r="D167" i="1"/>
  <c r="B112" i="1" s="1"/>
  <c r="B58" i="1" s="1"/>
  <c r="D168" i="1"/>
  <c r="B113" i="1"/>
  <c r="D169" i="1"/>
  <c r="B114" i="1"/>
  <c r="B60" i="1" s="1"/>
  <c r="D170" i="1"/>
  <c r="D171" i="1"/>
  <c r="D172" i="1"/>
  <c r="B117" i="1"/>
  <c r="B63" i="1" s="1"/>
  <c r="D173" i="1"/>
  <c r="B118" i="1"/>
  <c r="D174" i="1"/>
  <c r="D175" i="1"/>
  <c r="B120" i="1" s="1"/>
  <c r="B66" i="1" s="1"/>
  <c r="D176" i="1"/>
  <c r="B121" i="1"/>
  <c r="D177" i="1"/>
  <c r="B122" i="1"/>
  <c r="B68" i="1" s="1"/>
  <c r="D178" i="1"/>
  <c r="D179" i="1"/>
  <c r="D180" i="1"/>
  <c r="B125" i="1"/>
  <c r="B71" i="1" s="1"/>
  <c r="D181" i="1"/>
  <c r="B126" i="1"/>
  <c r="D182" i="1"/>
  <c r="D183" i="1"/>
  <c r="B128" i="1" s="1"/>
  <c r="B74" i="1" s="1"/>
  <c r="D184" i="1"/>
  <c r="B129" i="1"/>
  <c r="D185" i="1"/>
  <c r="B130" i="1"/>
  <c r="B76" i="1" s="1"/>
  <c r="D186" i="1"/>
  <c r="D187" i="1"/>
  <c r="D188" i="1"/>
  <c r="B133" i="1"/>
  <c r="B79" i="1" s="1"/>
  <c r="D189" i="1"/>
  <c r="B134" i="1"/>
  <c r="D190" i="1"/>
  <c r="D191" i="1"/>
  <c r="B136" i="1" s="1"/>
  <c r="B82" i="1" s="1"/>
  <c r="D192" i="1"/>
  <c r="D193" i="1"/>
  <c r="B138" i="1" s="1"/>
  <c r="D194" i="1"/>
  <c r="B139" i="1" s="1"/>
  <c r="D195" i="1"/>
  <c r="D196" i="1"/>
  <c r="D197" i="1"/>
  <c r="B142" i="1"/>
  <c r="D198" i="1"/>
  <c r="D199" i="1"/>
  <c r="D200" i="1"/>
  <c r="B145" i="1"/>
  <c r="B91" i="1" s="1"/>
  <c r="D201" i="1"/>
  <c r="B146" i="1"/>
  <c r="D202" i="1"/>
  <c r="D157" i="1"/>
  <c r="B102" i="1" s="1"/>
  <c r="P94" i="1"/>
  <c r="H319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64" i="1" s="1"/>
  <c r="K119" i="1"/>
  <c r="K120" i="1"/>
  <c r="K121" i="1"/>
  <c r="K122" i="1"/>
  <c r="K68" i="1" s="1"/>
  <c r="K123" i="1"/>
  <c r="K124" i="1"/>
  <c r="K125" i="1"/>
  <c r="K126" i="1"/>
  <c r="K127" i="1"/>
  <c r="K128" i="1"/>
  <c r="K129" i="1"/>
  <c r="K130" i="1"/>
  <c r="K76" i="1" s="1"/>
  <c r="K131" i="1"/>
  <c r="K132" i="1"/>
  <c r="K133" i="1"/>
  <c r="K134" i="1"/>
  <c r="K80" i="1" s="1"/>
  <c r="K135" i="1"/>
  <c r="K136" i="1"/>
  <c r="K137" i="1"/>
  <c r="K138" i="1"/>
  <c r="K84" i="1" s="1"/>
  <c r="K139" i="1"/>
  <c r="K140" i="1"/>
  <c r="K141" i="1"/>
  <c r="K142" i="1"/>
  <c r="K143" i="1"/>
  <c r="K144" i="1"/>
  <c r="K145" i="1"/>
  <c r="K146" i="1"/>
  <c r="K92" i="1" s="1"/>
  <c r="K147" i="1"/>
  <c r="B319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H374" i="1"/>
  <c r="I103" i="1" s="1"/>
  <c r="I102" i="1"/>
  <c r="I148" i="1" s="1"/>
  <c r="I104" i="1"/>
  <c r="I105" i="1"/>
  <c r="I106" i="1"/>
  <c r="I107" i="1"/>
  <c r="I108" i="1"/>
  <c r="I109" i="1"/>
  <c r="I110" i="1"/>
  <c r="I56" i="1" s="1"/>
  <c r="I111" i="1"/>
  <c r="I112" i="1"/>
  <c r="I113" i="1"/>
  <c r="I114" i="1"/>
  <c r="I115" i="1"/>
  <c r="I116" i="1"/>
  <c r="I117" i="1"/>
  <c r="I118" i="1"/>
  <c r="I64" i="1" s="1"/>
  <c r="I119" i="1"/>
  <c r="I120" i="1"/>
  <c r="I121" i="1"/>
  <c r="I122" i="1"/>
  <c r="I68" i="1" s="1"/>
  <c r="I123" i="1"/>
  <c r="I124" i="1"/>
  <c r="I125" i="1"/>
  <c r="I126" i="1"/>
  <c r="I127" i="1"/>
  <c r="I128" i="1"/>
  <c r="I129" i="1"/>
  <c r="I130" i="1"/>
  <c r="I76" i="1" s="1"/>
  <c r="I131" i="1"/>
  <c r="I132" i="1"/>
  <c r="I133" i="1"/>
  <c r="I134" i="1"/>
  <c r="I135" i="1"/>
  <c r="I136" i="1"/>
  <c r="I137" i="1"/>
  <c r="I138" i="1"/>
  <c r="I84" i="1" s="1"/>
  <c r="I139" i="1"/>
  <c r="I140" i="1"/>
  <c r="I141" i="1"/>
  <c r="I142" i="1"/>
  <c r="I143" i="1"/>
  <c r="I144" i="1"/>
  <c r="I145" i="1"/>
  <c r="I146" i="1"/>
  <c r="I92" i="1" s="1"/>
  <c r="I147" i="1"/>
  <c r="B374" i="1"/>
  <c r="H103" i="1" s="1"/>
  <c r="H102" i="1"/>
  <c r="H104" i="1"/>
  <c r="H105" i="1"/>
  <c r="H106" i="1"/>
  <c r="H108" i="1"/>
  <c r="H109" i="1"/>
  <c r="H110" i="1"/>
  <c r="H56" i="1" s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258" i="1"/>
  <c r="G103" i="1" s="1"/>
  <c r="G49" i="1" s="1"/>
  <c r="G102" i="1"/>
  <c r="G104" i="1"/>
  <c r="G105" i="1"/>
  <c r="G106" i="1"/>
  <c r="G52" i="1" s="1"/>
  <c r="G108" i="1"/>
  <c r="G109" i="1"/>
  <c r="G110" i="1"/>
  <c r="G112" i="1"/>
  <c r="G113" i="1"/>
  <c r="G114" i="1"/>
  <c r="G60" i="1" s="1"/>
  <c r="G116" i="1"/>
  <c r="G117" i="1"/>
  <c r="G118" i="1"/>
  <c r="G120" i="1"/>
  <c r="G121" i="1"/>
  <c r="G122" i="1"/>
  <c r="G68" i="1" s="1"/>
  <c r="G124" i="1"/>
  <c r="G125" i="1"/>
  <c r="G126" i="1"/>
  <c r="G128" i="1"/>
  <c r="G129" i="1"/>
  <c r="G130" i="1"/>
  <c r="G76" i="1" s="1"/>
  <c r="G132" i="1"/>
  <c r="G133" i="1"/>
  <c r="G134" i="1"/>
  <c r="G136" i="1"/>
  <c r="G137" i="1"/>
  <c r="G138" i="1"/>
  <c r="G84" i="1" s="1"/>
  <c r="G139" i="1"/>
  <c r="G140" i="1"/>
  <c r="G141" i="1"/>
  <c r="G142" i="1"/>
  <c r="G143" i="1"/>
  <c r="G144" i="1"/>
  <c r="G145" i="1"/>
  <c r="G146" i="1"/>
  <c r="G92" i="1" s="1"/>
  <c r="G147" i="1"/>
  <c r="F148" i="1"/>
  <c r="C148" i="1"/>
  <c r="B104" i="1"/>
  <c r="B107" i="1"/>
  <c r="B108" i="1"/>
  <c r="B111" i="1"/>
  <c r="B115" i="1"/>
  <c r="B116" i="1"/>
  <c r="B119" i="1"/>
  <c r="B65" i="1" s="1"/>
  <c r="B123" i="1"/>
  <c r="B124" i="1"/>
  <c r="B127" i="1"/>
  <c r="B131" i="1"/>
  <c r="B132" i="1"/>
  <c r="B135" i="1"/>
  <c r="B137" i="1"/>
  <c r="B140" i="1"/>
  <c r="B141" i="1"/>
  <c r="B143" i="1"/>
  <c r="B144" i="1"/>
  <c r="B147" i="1"/>
  <c r="B35" i="1"/>
  <c r="I5" i="1"/>
  <c r="I16" i="1" s="1"/>
  <c r="C35" i="1"/>
  <c r="D35" i="1"/>
  <c r="E35" i="1"/>
  <c r="G35" i="1"/>
  <c r="H35" i="1"/>
  <c r="H38" i="1" s="1"/>
  <c r="H87" i="1" s="1"/>
  <c r="I35" i="1"/>
  <c r="J35" i="1"/>
  <c r="K35" i="1"/>
  <c r="M48" i="1"/>
  <c r="I18" i="1"/>
  <c r="M30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T92" i="1"/>
  <c r="T50" i="1"/>
  <c r="T51" i="1"/>
  <c r="T55" i="1"/>
  <c r="T58" i="1"/>
  <c r="T59" i="1"/>
  <c r="T63" i="1"/>
  <c r="T66" i="1"/>
  <c r="T67" i="1"/>
  <c r="T71" i="1"/>
  <c r="T74" i="1"/>
  <c r="T75" i="1"/>
  <c r="T79" i="1"/>
  <c r="T82" i="1"/>
  <c r="T83" i="1"/>
  <c r="T87" i="1"/>
  <c r="T90" i="1"/>
  <c r="T91" i="1"/>
  <c r="C319" i="1"/>
  <c r="D20" i="1"/>
  <c r="D18" i="1"/>
  <c r="C203" i="1"/>
  <c r="C374" i="1"/>
  <c r="I374" i="1"/>
  <c r="I319" i="1"/>
  <c r="I258" i="1"/>
  <c r="I203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319" i="1" s="1"/>
  <c r="J273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58" i="1" s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74" i="1" s="1"/>
  <c r="D328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H203" i="1"/>
  <c r="B203" i="1"/>
  <c r="O30" i="1"/>
  <c r="M33" i="1"/>
  <c r="D22" i="1"/>
  <c r="I15" i="1"/>
  <c r="I11" i="1"/>
  <c r="I8" i="1"/>
  <c r="I12" i="1"/>
  <c r="L30" i="1"/>
  <c r="I9" i="1"/>
  <c r="I13" i="1"/>
  <c r="I10" i="1"/>
  <c r="I14" i="1"/>
  <c r="E38" i="1"/>
  <c r="C31" i="1"/>
  <c r="K38" i="1" s="1"/>
  <c r="G38" i="1"/>
  <c r="K49" i="1"/>
  <c r="J50" i="1"/>
  <c r="B84" i="1"/>
  <c r="B81" i="1"/>
  <c r="T48" i="1"/>
  <c r="T52" i="1"/>
  <c r="T56" i="1"/>
  <c r="T60" i="1"/>
  <c r="T64" i="1"/>
  <c r="T68" i="1"/>
  <c r="T72" i="1"/>
  <c r="T76" i="1"/>
  <c r="T80" i="1"/>
  <c r="T84" i="1"/>
  <c r="T88" i="1"/>
  <c r="T49" i="1"/>
  <c r="T53" i="1"/>
  <c r="T57" i="1"/>
  <c r="T61" i="1"/>
  <c r="T65" i="1"/>
  <c r="T69" i="1"/>
  <c r="T73" i="1"/>
  <c r="T77" i="1"/>
  <c r="T81" i="1"/>
  <c r="T85" i="1"/>
  <c r="T89" i="1"/>
  <c r="B67" i="1"/>
  <c r="B105" i="1"/>
  <c r="B51" i="1" s="1"/>
  <c r="T86" i="1"/>
  <c r="T78" i="1"/>
  <c r="T70" i="1"/>
  <c r="T62" i="1"/>
  <c r="T54" i="1"/>
  <c r="T93" i="1"/>
  <c r="E48" i="1"/>
  <c r="E52" i="1"/>
  <c r="E60" i="1"/>
  <c r="E51" i="1"/>
  <c r="E55" i="1"/>
  <c r="E63" i="1"/>
  <c r="E67" i="1"/>
  <c r="E64" i="1"/>
  <c r="E74" i="1"/>
  <c r="E78" i="1"/>
  <c r="E65" i="1"/>
  <c r="E84" i="1"/>
  <c r="E88" i="1"/>
  <c r="E92" i="1"/>
  <c r="E77" i="1"/>
  <c r="E81" i="1"/>
  <c r="E83" i="1"/>
  <c r="E91" i="1"/>
  <c r="J38" i="1"/>
  <c r="J85" i="1" s="1"/>
  <c r="I20" i="1"/>
  <c r="N30" i="1" s="1"/>
  <c r="N35" i="1" s="1"/>
  <c r="K51" i="1"/>
  <c r="D38" i="1"/>
  <c r="I38" i="1"/>
  <c r="B38" i="1"/>
  <c r="B54" i="1" s="1"/>
  <c r="G93" i="1"/>
  <c r="G90" i="1"/>
  <c r="G88" i="1"/>
  <c r="G79" i="1"/>
  <c r="K77" i="1"/>
  <c r="E50" i="1"/>
  <c r="E80" i="1"/>
  <c r="E68" i="1"/>
  <c r="E75" i="1"/>
  <c r="E58" i="1"/>
  <c r="E71" i="1"/>
  <c r="E86" i="1"/>
  <c r="E90" i="1"/>
  <c r="E57" i="1"/>
  <c r="E62" i="1"/>
  <c r="E89" i="1"/>
  <c r="E93" i="1"/>
  <c r="E61" i="1"/>
  <c r="E79" i="1"/>
  <c r="E54" i="1"/>
  <c r="E66" i="1"/>
  <c r="E76" i="1"/>
  <c r="E82" i="1"/>
  <c r="E49" i="1"/>
  <c r="E53" i="1"/>
  <c r="E72" i="1"/>
  <c r="E85" i="1"/>
  <c r="K78" i="1"/>
  <c r="K55" i="1"/>
  <c r="E87" i="1"/>
  <c r="E73" i="1"/>
  <c r="E69" i="1"/>
  <c r="E70" i="1"/>
  <c r="E59" i="1"/>
  <c r="E56" i="1"/>
  <c r="J61" i="1"/>
  <c r="K66" i="1"/>
  <c r="K50" i="1"/>
  <c r="K52" i="1"/>
  <c r="K56" i="1"/>
  <c r="K91" i="1"/>
  <c r="K79" i="1"/>
  <c r="K72" i="1"/>
  <c r="K83" i="1"/>
  <c r="K85" i="1"/>
  <c r="K88" i="1"/>
  <c r="K60" i="1"/>
  <c r="K87" i="1"/>
  <c r="K58" i="1"/>
  <c r="J74" i="1"/>
  <c r="K54" i="1"/>
  <c r="C38" i="1"/>
  <c r="C75" i="1" s="1"/>
  <c r="K81" i="1"/>
  <c r="I52" i="1"/>
  <c r="I60" i="1"/>
  <c r="I71" i="1"/>
  <c r="I75" i="1"/>
  <c r="I79" i="1"/>
  <c r="I67" i="1"/>
  <c r="I72" i="1"/>
  <c r="I80" i="1"/>
  <c r="I88" i="1"/>
  <c r="I55" i="1"/>
  <c r="I51" i="1"/>
  <c r="I73" i="1"/>
  <c r="I83" i="1"/>
  <c r="I81" i="1"/>
  <c r="I63" i="1"/>
  <c r="I82" i="1"/>
  <c r="I91" i="1"/>
  <c r="I59" i="1"/>
  <c r="I65" i="1"/>
  <c r="I86" i="1"/>
  <c r="I87" i="1"/>
  <c r="I49" i="1"/>
  <c r="I77" i="1"/>
  <c r="I50" i="1"/>
  <c r="I66" i="1"/>
  <c r="I90" i="1"/>
  <c r="I53" i="1"/>
  <c r="I89" i="1"/>
  <c r="B87" i="1"/>
  <c r="J81" i="1"/>
  <c r="B72" i="1"/>
  <c r="J62" i="1"/>
  <c r="I54" i="1"/>
  <c r="I70" i="1"/>
  <c r="B83" i="1"/>
  <c r="I85" i="1"/>
  <c r="I57" i="1"/>
  <c r="I93" i="1"/>
  <c r="I58" i="1"/>
  <c r="I74" i="1"/>
  <c r="B69" i="1"/>
  <c r="B73" i="1"/>
  <c r="B77" i="1"/>
  <c r="B53" i="1"/>
  <c r="B57" i="1"/>
  <c r="B61" i="1"/>
  <c r="B86" i="1"/>
  <c r="B90" i="1"/>
  <c r="B78" i="1"/>
  <c r="B85" i="1"/>
  <c r="B89" i="1"/>
  <c r="B92" i="1"/>
  <c r="B88" i="1"/>
  <c r="B93" i="1"/>
  <c r="B64" i="1"/>
  <c r="B70" i="1"/>
  <c r="J48" i="1"/>
  <c r="J52" i="1"/>
  <c r="J56" i="1"/>
  <c r="J60" i="1"/>
  <c r="J51" i="1"/>
  <c r="J55" i="1"/>
  <c r="J59" i="1"/>
  <c r="J63" i="1"/>
  <c r="J67" i="1"/>
  <c r="J64" i="1"/>
  <c r="J68" i="1"/>
  <c r="J72" i="1"/>
  <c r="J76" i="1"/>
  <c r="J80" i="1"/>
  <c r="J84" i="1"/>
  <c r="J88" i="1"/>
  <c r="J92" i="1"/>
  <c r="J83" i="1"/>
  <c r="J87" i="1"/>
  <c r="J91" i="1"/>
  <c r="J79" i="1"/>
  <c r="J75" i="1"/>
  <c r="J77" i="1"/>
  <c r="J89" i="1"/>
  <c r="J71" i="1"/>
  <c r="J73" i="1"/>
  <c r="J93" i="1"/>
  <c r="J82" i="1"/>
  <c r="J65" i="1"/>
  <c r="B59" i="1"/>
  <c r="J49" i="1"/>
  <c r="J69" i="1"/>
  <c r="I61" i="1"/>
  <c r="I69" i="1"/>
  <c r="B80" i="1"/>
  <c r="J54" i="1"/>
  <c r="J70" i="1"/>
  <c r="J90" i="1"/>
  <c r="I62" i="1"/>
  <c r="I78" i="1"/>
  <c r="B48" i="1"/>
  <c r="H59" i="1"/>
  <c r="H88" i="1"/>
  <c r="H48" i="1"/>
  <c r="H55" i="1"/>
  <c r="H69" i="1"/>
  <c r="H83" i="1"/>
  <c r="H91" i="1"/>
  <c r="H79" i="1"/>
  <c r="H75" i="1"/>
  <c r="H78" i="1"/>
  <c r="H65" i="1"/>
  <c r="H90" i="1"/>
  <c r="H54" i="1"/>
  <c r="H62" i="1"/>
  <c r="H93" i="1"/>
  <c r="H50" i="1"/>
  <c r="H85" i="1"/>
  <c r="H63" i="1"/>
  <c r="H76" i="1"/>
  <c r="H66" i="1"/>
  <c r="H89" i="1"/>
  <c r="H86" i="1"/>
  <c r="H77" i="1"/>
  <c r="H52" i="1"/>
  <c r="H67" i="1"/>
  <c r="H60" i="1"/>
  <c r="H72" i="1"/>
  <c r="C87" i="1"/>
  <c r="C65" i="1"/>
  <c r="C56" i="1"/>
  <c r="C79" i="1"/>
  <c r="C54" i="1"/>
  <c r="C53" i="1"/>
  <c r="C68" i="1"/>
  <c r="C60" i="1"/>
  <c r="C90" i="1"/>
  <c r="C78" i="1"/>
  <c r="C81" i="1"/>
  <c r="C84" i="1"/>
  <c r="C58" i="1"/>
  <c r="C57" i="1"/>
  <c r="C72" i="1"/>
  <c r="C71" i="1"/>
  <c r="C48" i="1"/>
  <c r="C88" i="1"/>
  <c r="C61" i="1"/>
  <c r="C76" i="1"/>
  <c r="C59" i="1"/>
  <c r="C82" i="1"/>
  <c r="C69" i="1"/>
  <c r="C92" i="1"/>
  <c r="B49" i="1" l="1"/>
  <c r="B148" i="1"/>
  <c r="J203" i="1"/>
  <c r="D139" i="1"/>
  <c r="D85" i="1" s="1"/>
  <c r="E251" i="1"/>
  <c r="E247" i="1"/>
  <c r="E243" i="1"/>
  <c r="E239" i="1"/>
  <c r="E235" i="1"/>
  <c r="D115" i="1"/>
  <c r="D61" i="1" s="1"/>
  <c r="L61" i="1" s="1"/>
  <c r="D111" i="1"/>
  <c r="D57" i="1" s="1"/>
  <c r="D107" i="1"/>
  <c r="D53" i="1" s="1"/>
  <c r="D264" i="1"/>
  <c r="D103" i="1"/>
  <c r="D49" i="1" s="1"/>
  <c r="E219" i="1"/>
  <c r="C89" i="1"/>
  <c r="C62" i="1"/>
  <c r="C85" i="1"/>
  <c r="L85" i="1" s="1"/>
  <c r="C55" i="1"/>
  <c r="C73" i="1"/>
  <c r="C83" i="1"/>
  <c r="C86" i="1"/>
  <c r="C64" i="1"/>
  <c r="C77" i="1"/>
  <c r="H58" i="1"/>
  <c r="H92" i="1"/>
  <c r="H74" i="1"/>
  <c r="D147" i="1"/>
  <c r="D93" i="1" s="1"/>
  <c r="G86" i="1"/>
  <c r="G50" i="1"/>
  <c r="G75" i="1"/>
  <c r="G62" i="1"/>
  <c r="G83" i="1"/>
  <c r="G85" i="1"/>
  <c r="G54" i="1"/>
  <c r="G78" i="1"/>
  <c r="G70" i="1"/>
  <c r="G82" i="1"/>
  <c r="G67" i="1"/>
  <c r="G71" i="1"/>
  <c r="G74" i="1"/>
  <c r="G66" i="1"/>
  <c r="G58" i="1"/>
  <c r="G89" i="1"/>
  <c r="G63" i="1"/>
  <c r="G51" i="1"/>
  <c r="G91" i="1"/>
  <c r="G55" i="1"/>
  <c r="G87" i="1"/>
  <c r="G59" i="1"/>
  <c r="I48" i="1"/>
  <c r="I94" i="1" s="1"/>
  <c r="C50" i="1"/>
  <c r="C49" i="1"/>
  <c r="C94" i="1" s="1"/>
  <c r="C80" i="1"/>
  <c r="C74" i="1"/>
  <c r="C93" i="1"/>
  <c r="L93" i="1" s="1"/>
  <c r="C66" i="1"/>
  <c r="C63" i="1"/>
  <c r="C91" i="1"/>
  <c r="C70" i="1"/>
  <c r="C52" i="1"/>
  <c r="C51" i="1"/>
  <c r="C67" i="1"/>
  <c r="E94" i="1"/>
  <c r="N85" i="1"/>
  <c r="D203" i="1"/>
  <c r="T94" i="1"/>
  <c r="D319" i="1"/>
  <c r="M94" i="1"/>
  <c r="H51" i="1"/>
  <c r="H71" i="1"/>
  <c r="H84" i="1"/>
  <c r="H64" i="1"/>
  <c r="H81" i="1"/>
  <c r="H70" i="1"/>
  <c r="H68" i="1"/>
  <c r="H73" i="1"/>
  <c r="H82" i="1"/>
  <c r="H49" i="1"/>
  <c r="H94" i="1" s="1"/>
  <c r="H80" i="1"/>
  <c r="K59" i="1"/>
  <c r="K62" i="1"/>
  <c r="K65" i="1"/>
  <c r="K57" i="1"/>
  <c r="K93" i="1"/>
  <c r="K67" i="1"/>
  <c r="K71" i="1"/>
  <c r="K89" i="1"/>
  <c r="K82" i="1"/>
  <c r="K70" i="1"/>
  <c r="K86" i="1"/>
  <c r="K90" i="1"/>
  <c r="K74" i="1"/>
  <c r="K63" i="1"/>
  <c r="K61" i="1"/>
  <c r="K53" i="1"/>
  <c r="K75" i="1"/>
  <c r="K73" i="1"/>
  <c r="K69" i="1"/>
  <c r="G72" i="1"/>
  <c r="G56" i="1"/>
  <c r="K48" i="1"/>
  <c r="K148" i="1"/>
  <c r="J374" i="1"/>
  <c r="G80" i="1"/>
  <c r="G64" i="1"/>
  <c r="G48" i="1"/>
  <c r="J148" i="1"/>
  <c r="J58" i="1"/>
  <c r="B62" i="1"/>
  <c r="J78" i="1"/>
  <c r="B75" i="1"/>
  <c r="J53" i="1"/>
  <c r="J66" i="1"/>
  <c r="J57" i="1"/>
  <c r="J86" i="1"/>
  <c r="B50" i="1"/>
  <c r="B94" i="1" s="1"/>
  <c r="B56" i="1"/>
  <c r="G135" i="1"/>
  <c r="G81" i="1" s="1"/>
  <c r="G131" i="1"/>
  <c r="G77" i="1" s="1"/>
  <c r="G127" i="1"/>
  <c r="G73" i="1" s="1"/>
  <c r="G123" i="1"/>
  <c r="G69" i="1" s="1"/>
  <c r="G119" i="1"/>
  <c r="G65" i="1" s="1"/>
  <c r="G115" i="1"/>
  <c r="G61" i="1" s="1"/>
  <c r="G111" i="1"/>
  <c r="G57" i="1" s="1"/>
  <c r="L57" i="1" s="1"/>
  <c r="G107" i="1"/>
  <c r="G53" i="1" s="1"/>
  <c r="H115" i="1"/>
  <c r="H61" i="1" s="1"/>
  <c r="H111" i="1"/>
  <c r="H57" i="1" s="1"/>
  <c r="H107" i="1"/>
  <c r="H53" i="1" s="1"/>
  <c r="L63" i="1" l="1"/>
  <c r="O61" i="1"/>
  <c r="N61" i="1"/>
  <c r="N57" i="1"/>
  <c r="O57" i="1" s="1"/>
  <c r="O93" i="1"/>
  <c r="N93" i="1"/>
  <c r="L56" i="1"/>
  <c r="G148" i="1"/>
  <c r="J94" i="1"/>
  <c r="H148" i="1"/>
  <c r="D128" i="1"/>
  <c r="D74" i="1" s="1"/>
  <c r="L74" i="1" s="1"/>
  <c r="E249" i="1"/>
  <c r="E233" i="1"/>
  <c r="D102" i="1"/>
  <c r="D120" i="1"/>
  <c r="D66" i="1" s="1"/>
  <c r="L66" i="1" s="1"/>
  <c r="D144" i="1"/>
  <c r="D90" i="1" s="1"/>
  <c r="L90" i="1" s="1"/>
  <c r="E236" i="1"/>
  <c r="D146" i="1"/>
  <c r="D92" i="1" s="1"/>
  <c r="L92" i="1" s="1"/>
  <c r="E258" i="1"/>
  <c r="D134" i="1"/>
  <c r="D80" i="1" s="1"/>
  <c r="L80" i="1" s="1"/>
  <c r="E246" i="1"/>
  <c r="D122" i="1"/>
  <c r="D68" i="1" s="1"/>
  <c r="L68" i="1" s="1"/>
  <c r="E230" i="1"/>
  <c r="D106" i="1"/>
  <c r="D52" i="1" s="1"/>
  <c r="L52" i="1" s="1"/>
  <c r="D145" i="1"/>
  <c r="D91" i="1" s="1"/>
  <c r="D133" i="1"/>
  <c r="D79" i="1" s="1"/>
  <c r="L79" i="1" s="1"/>
  <c r="D113" i="1"/>
  <c r="D59" i="1" s="1"/>
  <c r="L59" i="1" s="1"/>
  <c r="E221" i="1"/>
  <c r="E253" i="1"/>
  <c r="E248" i="1"/>
  <c r="E232" i="1"/>
  <c r="D108" i="1"/>
  <c r="D54" i="1" s="1"/>
  <c r="L54" i="1" s="1"/>
  <c r="D132" i="1"/>
  <c r="D78" i="1" s="1"/>
  <c r="L78" i="1" s="1"/>
  <c r="E260" i="1"/>
  <c r="E228" i="1"/>
  <c r="D138" i="1"/>
  <c r="D84" i="1" s="1"/>
  <c r="L84" i="1" s="1"/>
  <c r="E250" i="1"/>
  <c r="D126" i="1"/>
  <c r="D72" i="1" s="1"/>
  <c r="L72" i="1" s="1"/>
  <c r="E234" i="1"/>
  <c r="D110" i="1"/>
  <c r="D56" i="1" s="1"/>
  <c r="D141" i="1"/>
  <c r="D87" i="1" s="1"/>
  <c r="L87" i="1" s="1"/>
  <c r="D121" i="1"/>
  <c r="D67" i="1" s="1"/>
  <c r="D109" i="1"/>
  <c r="D55" i="1" s="1"/>
  <c r="L55" i="1" s="1"/>
  <c r="E229" i="1"/>
  <c r="E261" i="1"/>
  <c r="E257" i="1"/>
  <c r="E241" i="1"/>
  <c r="E225" i="1"/>
  <c r="D116" i="1"/>
  <c r="D62" i="1" s="1"/>
  <c r="D140" i="1"/>
  <c r="D86" i="1" s="1"/>
  <c r="D136" i="1"/>
  <c r="D82" i="1" s="1"/>
  <c r="L82" i="1" s="1"/>
  <c r="D112" i="1"/>
  <c r="D58" i="1" s="1"/>
  <c r="L58" i="1" s="1"/>
  <c r="E252" i="1"/>
  <c r="E220" i="1"/>
  <c r="E262" i="1"/>
  <c r="D130" i="1"/>
  <c r="D76" i="1" s="1"/>
  <c r="L76" i="1" s="1"/>
  <c r="E238" i="1"/>
  <c r="D114" i="1"/>
  <c r="D60" i="1" s="1"/>
  <c r="L60" i="1" s="1"/>
  <c r="E222" i="1"/>
  <c r="D129" i="1"/>
  <c r="D75" i="1" s="1"/>
  <c r="L75" i="1" s="1"/>
  <c r="D117" i="1"/>
  <c r="D63" i="1" s="1"/>
  <c r="E237" i="1"/>
  <c r="D124" i="1"/>
  <c r="D70" i="1" s="1"/>
  <c r="L70" i="1" s="1"/>
  <c r="E244" i="1"/>
  <c r="E254" i="1"/>
  <c r="D137" i="1"/>
  <c r="D83" i="1" s="1"/>
  <c r="L83" i="1" s="1"/>
  <c r="E245" i="1"/>
  <c r="E256" i="1"/>
  <c r="D104" i="1"/>
  <c r="D50" i="1" s="1"/>
  <c r="E226" i="1"/>
  <c r="D125" i="1"/>
  <c r="D71" i="1" s="1"/>
  <c r="L71" i="1" s="1"/>
  <c r="E240" i="1"/>
  <c r="E218" i="1"/>
  <c r="E242" i="1"/>
  <c r="D142" i="1"/>
  <c r="D88" i="1" s="1"/>
  <c r="L88" i="1" s="1"/>
  <c r="D105" i="1"/>
  <c r="D51" i="1" s="1"/>
  <c r="L51" i="1" s="1"/>
  <c r="E224" i="1"/>
  <c r="D118" i="1"/>
  <c r="D64" i="1" s="1"/>
  <c r="L64" i="1" s="1"/>
  <c r="E227" i="1"/>
  <c r="D119" i="1"/>
  <c r="D65" i="1" s="1"/>
  <c r="L65" i="1" s="1"/>
  <c r="D127" i="1"/>
  <c r="D73" i="1" s="1"/>
  <c r="D135" i="1"/>
  <c r="D81" i="1" s="1"/>
  <c r="L81" i="1" s="1"/>
  <c r="D143" i="1"/>
  <c r="D89" i="1" s="1"/>
  <c r="L89" i="1" s="1"/>
  <c r="L49" i="1"/>
  <c r="G94" i="1"/>
  <c r="L77" i="1"/>
  <c r="L73" i="1"/>
  <c r="E223" i="1"/>
  <c r="E231" i="1"/>
  <c r="D123" i="1"/>
  <c r="D69" i="1" s="1"/>
  <c r="L69" i="1" s="1"/>
  <c r="D131" i="1"/>
  <c r="D77" i="1" s="1"/>
  <c r="E255" i="1"/>
  <c r="E263" i="1"/>
  <c r="L62" i="1"/>
  <c r="L53" i="1"/>
  <c r="L50" i="1"/>
  <c r="K94" i="1"/>
  <c r="L67" i="1"/>
  <c r="L91" i="1"/>
  <c r="L86" i="1"/>
  <c r="O85" i="1"/>
  <c r="E259" i="1"/>
  <c r="N83" i="1" l="1"/>
  <c r="O83" i="1" s="1"/>
  <c r="N51" i="1"/>
  <c r="O51" i="1" s="1"/>
  <c r="N75" i="1"/>
  <c r="O75" i="1" s="1"/>
  <c r="N52" i="1"/>
  <c r="O52" i="1" s="1"/>
  <c r="N80" i="1"/>
  <c r="O80" i="1" s="1"/>
  <c r="Q57" i="1"/>
  <c r="N70" i="1"/>
  <c r="O70" i="1" s="1"/>
  <c r="N55" i="1"/>
  <c r="O55" i="1" s="1"/>
  <c r="N66" i="1"/>
  <c r="O66" i="1" s="1"/>
  <c r="N74" i="1"/>
  <c r="O74" i="1" s="1"/>
  <c r="N64" i="1"/>
  <c r="O64" i="1" s="1"/>
  <c r="Q85" i="1"/>
  <c r="N62" i="1"/>
  <c r="O62" i="1" s="1"/>
  <c r="N89" i="1"/>
  <c r="O89" i="1" s="1"/>
  <c r="N71" i="1"/>
  <c r="O71" i="1" s="1"/>
  <c r="N59" i="1"/>
  <c r="O59" i="1" s="1"/>
  <c r="N86" i="1"/>
  <c r="O86" i="1" s="1"/>
  <c r="N60" i="1"/>
  <c r="O60" i="1" s="1"/>
  <c r="N72" i="1"/>
  <c r="O72" i="1" s="1"/>
  <c r="N79" i="1"/>
  <c r="O79" i="1" s="1"/>
  <c r="N68" i="1"/>
  <c r="O68" i="1" s="1"/>
  <c r="N92" i="1"/>
  <c r="O92" i="1" s="1"/>
  <c r="D148" i="1"/>
  <c r="D48" i="1"/>
  <c r="N91" i="1"/>
  <c r="O91" i="1" s="1"/>
  <c r="N53" i="1"/>
  <c r="O53" i="1" s="1"/>
  <c r="E264" i="1"/>
  <c r="N87" i="1"/>
  <c r="O87" i="1" s="1"/>
  <c r="O78" i="1"/>
  <c r="N78" i="1"/>
  <c r="N77" i="1"/>
  <c r="O77" i="1" s="1"/>
  <c r="O88" i="1"/>
  <c r="N88" i="1"/>
  <c r="N50" i="1"/>
  <c r="O50" i="1" s="1"/>
  <c r="O81" i="1"/>
  <c r="N81" i="1"/>
  <c r="N67" i="1"/>
  <c r="O67" i="1" s="1"/>
  <c r="O73" i="1"/>
  <c r="N73" i="1"/>
  <c r="N49" i="1"/>
  <c r="O49" i="1" s="1"/>
  <c r="O65" i="1"/>
  <c r="N65" i="1"/>
  <c r="N76" i="1"/>
  <c r="O76" i="1" s="1"/>
  <c r="O58" i="1"/>
  <c r="N58" i="1"/>
  <c r="N84" i="1"/>
  <c r="O84" i="1" s="1"/>
  <c r="O54" i="1"/>
  <c r="N54" i="1"/>
  <c r="N90" i="1"/>
  <c r="O90" i="1" s="1"/>
  <c r="Q61" i="1"/>
  <c r="N69" i="1"/>
  <c r="O69" i="1" s="1"/>
  <c r="O82" i="1"/>
  <c r="N82" i="1"/>
  <c r="N56" i="1"/>
  <c r="O56" i="1" s="1"/>
  <c r="Q93" i="1"/>
  <c r="N63" i="1"/>
  <c r="O63" i="1" s="1"/>
  <c r="Q56" i="1" l="1"/>
  <c r="Q84" i="1"/>
  <c r="Q50" i="1"/>
  <c r="Q92" i="1"/>
  <c r="Q60" i="1"/>
  <c r="Q89" i="1"/>
  <c r="Q74" i="1"/>
  <c r="Q51" i="1"/>
  <c r="Q90" i="1"/>
  <c r="Q67" i="1"/>
  <c r="Q91" i="1"/>
  <c r="Q68" i="1"/>
  <c r="Q86" i="1"/>
  <c r="Q62" i="1"/>
  <c r="Q80" i="1"/>
  <c r="Q83" i="1"/>
  <c r="Q63" i="1"/>
  <c r="Q49" i="1"/>
  <c r="Q87" i="1"/>
  <c r="Q79" i="1"/>
  <c r="Q59" i="1"/>
  <c r="Q55" i="1"/>
  <c r="Q52" i="1"/>
  <c r="Q69" i="1"/>
  <c r="Q76" i="1"/>
  <c r="Q77" i="1"/>
  <c r="Q72" i="1"/>
  <c r="Q71" i="1"/>
  <c r="Q64" i="1"/>
  <c r="Q70" i="1"/>
  <c r="Q75" i="1"/>
  <c r="Q53" i="1"/>
  <c r="Q66" i="1"/>
  <c r="Q82" i="1"/>
  <c r="Q54" i="1"/>
  <c r="Q65" i="1"/>
  <c r="Q81" i="1"/>
  <c r="D94" i="1"/>
  <c r="L94" i="1" s="1"/>
  <c r="L48" i="1"/>
  <c r="Q78" i="1"/>
  <c r="Q58" i="1"/>
  <c r="Q73" i="1"/>
  <c r="Q88" i="1"/>
  <c r="N48" i="1" l="1"/>
  <c r="N94" i="1" s="1"/>
  <c r="O48" i="1" l="1"/>
  <c r="Q48" i="1" l="1"/>
  <c r="S48" i="1"/>
  <c r="O94" i="1"/>
  <c r="U48" i="1" l="1"/>
  <c r="Q94" i="1"/>
  <c r="S57" i="1"/>
  <c r="U57" i="1" s="1"/>
  <c r="S61" i="1"/>
  <c r="U61" i="1" s="1"/>
  <c r="S93" i="1"/>
  <c r="U93" i="1" s="1"/>
  <c r="S85" i="1"/>
  <c r="U85" i="1" s="1"/>
  <c r="S84" i="1"/>
  <c r="U84" i="1" s="1"/>
  <c r="S89" i="1"/>
  <c r="U89" i="1" s="1"/>
  <c r="S68" i="1"/>
  <c r="U68" i="1" s="1"/>
  <c r="S55" i="1"/>
  <c r="U55" i="1" s="1"/>
  <c r="S53" i="1"/>
  <c r="U53" i="1" s="1"/>
  <c r="S82" i="1"/>
  <c r="U82" i="1" s="1"/>
  <c r="S65" i="1"/>
  <c r="U65" i="1" s="1"/>
  <c r="S58" i="1"/>
  <c r="U58" i="1" s="1"/>
  <c r="S88" i="1"/>
  <c r="U88" i="1" s="1"/>
  <c r="S92" i="1"/>
  <c r="U92" i="1" s="1"/>
  <c r="S51" i="1"/>
  <c r="U51" i="1" s="1"/>
  <c r="S67" i="1"/>
  <c r="U67" i="1" s="1"/>
  <c r="S62" i="1"/>
  <c r="U62" i="1" s="1"/>
  <c r="S83" i="1"/>
  <c r="U83" i="1" s="1"/>
  <c r="S49" i="1"/>
  <c r="U49" i="1" s="1"/>
  <c r="S79" i="1"/>
  <c r="U79" i="1" s="1"/>
  <c r="S69" i="1"/>
  <c r="U69" i="1" s="1"/>
  <c r="S77" i="1"/>
  <c r="U77" i="1" s="1"/>
  <c r="S71" i="1"/>
  <c r="U71" i="1" s="1"/>
  <c r="S70" i="1"/>
  <c r="U70" i="1" s="1"/>
  <c r="S74" i="1"/>
  <c r="U74" i="1" s="1"/>
  <c r="S90" i="1"/>
  <c r="U90" i="1" s="1"/>
  <c r="S87" i="1"/>
  <c r="U87" i="1" s="1"/>
  <c r="S76" i="1"/>
  <c r="U76" i="1" s="1"/>
  <c r="S64" i="1"/>
  <c r="U64" i="1" s="1"/>
  <c r="S78" i="1"/>
  <c r="U78" i="1" s="1"/>
  <c r="S56" i="1"/>
  <c r="U56" i="1" s="1"/>
  <c r="S50" i="1"/>
  <c r="U50" i="1" s="1"/>
  <c r="S60" i="1"/>
  <c r="U60" i="1" s="1"/>
  <c r="S91" i="1"/>
  <c r="U91" i="1" s="1"/>
  <c r="S86" i="1"/>
  <c r="U86" i="1" s="1"/>
  <c r="S80" i="1"/>
  <c r="U80" i="1" s="1"/>
  <c r="S63" i="1"/>
  <c r="U63" i="1" s="1"/>
  <c r="S59" i="1"/>
  <c r="U59" i="1" s="1"/>
  <c r="S52" i="1"/>
  <c r="U52" i="1" s="1"/>
  <c r="S72" i="1"/>
  <c r="U72" i="1" s="1"/>
  <c r="S75" i="1"/>
  <c r="U75" i="1" s="1"/>
  <c r="S66" i="1"/>
  <c r="U66" i="1" s="1"/>
  <c r="S54" i="1"/>
  <c r="U54" i="1" s="1"/>
  <c r="S81" i="1"/>
  <c r="U81" i="1" s="1"/>
  <c r="S73" i="1"/>
  <c r="U73" i="1" s="1"/>
  <c r="U94" i="1" l="1"/>
  <c r="S94" i="1"/>
</calcChain>
</file>

<file path=xl/sharedStrings.xml><?xml version="1.0" encoding="utf-8"?>
<sst xmlns="http://schemas.openxmlformats.org/spreadsheetml/2006/main" count="759" uniqueCount="191">
  <si>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</si>
  <si>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</si>
  <si>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</si>
  <si>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</si>
  <si>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</si>
  <si>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</si>
  <si>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</si>
  <si>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</si>
  <si>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</si>
  <si>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</si>
  <si>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</si>
  <si>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</si>
  <si>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</si>
  <si>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</si>
  <si>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</si>
  <si>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</si>
  <si>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</si>
  <si>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</si>
  <si>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</si>
  <si>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</si>
  <si>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</si>
  <si>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</si>
  <si>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</si>
  <si>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</si>
  <si>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</si>
  <si>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</si>
  <si>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</si>
  <si>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</si>
  <si>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</si>
  <si>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</si>
  <si>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</si>
  <si>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</si>
  <si>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</si>
  <si>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</si>
  <si>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</si>
  <si>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</si>
  <si>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</si>
  <si>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</si>
  <si>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</si>
  <si>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</si>
  <si>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</si>
  <si>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</si>
  <si>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</si>
  <si>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</si>
  <si>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</si>
  <si>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</si>
  <si>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</si>
  <si>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</si>
  <si>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</si>
  <si>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</si>
  <si>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</si>
  <si>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</si>
  <si>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</si>
  <si>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</si>
  <si>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</si>
  <si>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Factor C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</si>
  <si>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</si>
  <si>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</si>
  <si>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</si>
  <si>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</si>
  <si>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</si>
  <si>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</si>
  <si>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</si>
  <si>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</si>
  <si>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</si>
  <si>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</si>
  <si>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</si>
  <si>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</si>
  <si>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</si>
  <si>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</si>
  <si>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</si>
  <si>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</si>
  <si>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>Capita Income</t>
  </si>
  <si>
    <t>D. Item 2</t>
  </si>
  <si>
    <t xml:space="preserve">Percent of </t>
  </si>
  <si>
    <t>DHEC Division of Biostatistics</t>
  </si>
  <si>
    <t>D. Item 6.</t>
  </si>
  <si>
    <t>D. Item 5.</t>
  </si>
  <si>
    <t>Percentage:</t>
  </si>
  <si>
    <t>Ratio</t>
  </si>
  <si>
    <t>County Ratio/</t>
  </si>
  <si>
    <t>Sum of ratios</t>
  </si>
  <si>
    <t>Per Capita Income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</si>
  <si>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</si>
  <si>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</si>
  <si>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</si>
  <si>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</si>
  <si>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</si>
  <si>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</si>
  <si>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 xml:space="preserve">Maximum </t>
  </si>
  <si>
    <t>Assumes High</t>
  </si>
  <si>
    <t>Total State Funds To Be Allocated to Counties:</t>
  </si>
  <si>
    <t>Based on Quality</t>
  </si>
  <si>
    <t>&amp; Feasibility</t>
  </si>
  <si>
    <t>Ready for 1st</t>
  </si>
  <si>
    <t>Not Ready for</t>
  </si>
  <si>
    <t>1st Grade</t>
  </si>
  <si>
    <t>Children Overage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</si>
  <si>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</si>
  <si>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</si>
  <si>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</si>
  <si>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</si>
  <si>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</si>
  <si>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</si>
  <si>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</si>
  <si>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</si>
  <si>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PACT Math -</t>
  </si>
  <si>
    <t>Low Birth Weight</t>
  </si>
  <si>
    <t>Mother with</t>
  </si>
  <si>
    <t>Less than HS</t>
  </si>
  <si>
    <t xml:space="preserve">%age of Not </t>
  </si>
  <si>
    <t>%age of  Over Age</t>
  </si>
  <si>
    <t>Children in 3rd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</si>
  <si>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</si>
  <si>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</si>
  <si>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</si>
  <si>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</si>
  <si>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</si>
  <si>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</si>
  <si>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</si>
  <si>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</si>
  <si>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Number Below</t>
  </si>
  <si>
    <t>Base funding for Acceptable Quality Proposal.</t>
  </si>
  <si>
    <t xml:space="preserve">Allocate 80% of funds based on formula factor weightings as follow:  </t>
  </si>
  <si>
    <t>Budget and Control Board</t>
  </si>
  <si>
    <t>State/County</t>
  </si>
  <si>
    <t>PACT Language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</si>
  <si>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</si>
  <si>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</si>
  <si>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</si>
  <si>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</si>
  <si>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</si>
  <si>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</si>
  <si>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</si>
  <si>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</si>
  <si>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LESS</t>
  </si>
  <si>
    <t>VARIANCE</t>
  </si>
  <si>
    <t xml:space="preserve">Percentage of </t>
  </si>
  <si>
    <t>Counties</t>
  </si>
  <si>
    <t>Less</t>
  </si>
  <si>
    <t>Variance</t>
  </si>
  <si>
    <t>Formula</t>
  </si>
  <si>
    <t xml:space="preserve"> Allocation</t>
  </si>
  <si>
    <t xml:space="preserve">Total Formula </t>
  </si>
  <si>
    <t>Factor B, Children in Grades 1 to 3, Free/Reduced Lunch</t>
  </si>
  <si>
    <t>Comparison</t>
  </si>
  <si>
    <t>Quality and Feasibility - Remaining  funds.</t>
  </si>
  <si>
    <t>COUNTIES IN BOLD WILL BE SUPPLEMENTED TO REACH MINIMUM ALLOCAITON OF $195K</t>
  </si>
  <si>
    <t>N/A</t>
  </si>
  <si>
    <t xml:space="preserve">Formula </t>
  </si>
  <si>
    <t>FORMULA AMT</t>
  </si>
  <si>
    <t>Year: 2005</t>
  </si>
  <si>
    <t>purpose only</t>
  </si>
  <si>
    <t>Year: 2006</t>
  </si>
  <si>
    <t>Year: 2006-07</t>
  </si>
  <si>
    <t>Factor D.1. % of Children Testing Not Ready for 1st Grade  N/A</t>
  </si>
  <si>
    <t>Statewide Avg</t>
  </si>
  <si>
    <t>Population: Estimated number of Children under age 6</t>
  </si>
  <si>
    <t>2006 Comparison</t>
  </si>
  <si>
    <t>Per Capita personal income for South Carolina Counties, 2006</t>
  </si>
  <si>
    <t>US Department of Commerce, BEA / RWM</t>
  </si>
  <si>
    <t>2007-08</t>
  </si>
  <si>
    <t xml:space="preserve">Births to Mothers with less than </t>
  </si>
  <si>
    <t>FY 10</t>
  </si>
  <si>
    <t>2007 Comparison</t>
  </si>
  <si>
    <t>2008 Total</t>
  </si>
  <si>
    <t>2008-09</t>
  </si>
  <si>
    <t>2008-09 Total</t>
  </si>
  <si>
    <t>Children who are overage in grade 3, School Year 2008 - 2009</t>
  </si>
  <si>
    <t>Low Birthweight Infants, 2007</t>
  </si>
  <si>
    <t>High School Education, 2007, DHEC Biostatistics</t>
  </si>
  <si>
    <t xml:space="preserve">2007 Total </t>
  </si>
  <si>
    <t xml:space="preserve">2008 Estimate </t>
  </si>
  <si>
    <t>D. Item 3.  3rd Graders NOT MET</t>
  </si>
  <si>
    <t>Number NOT MET</t>
  </si>
  <si>
    <t>PACT Basic Lang</t>
  </si>
  <si>
    <t>D. Item 4. 3rd Graders NOT MET</t>
  </si>
  <si>
    <t>PASS Math</t>
  </si>
  <si>
    <t>PACT Basic Math</t>
  </si>
  <si>
    <t xml:space="preserve">FY 11 PROJECTED AMOUNTS AWARDED TO COUNTY PARTNERSHIPS </t>
  </si>
  <si>
    <t>FY 11</t>
  </si>
  <si>
    <t>FY 10 ALLOC.</t>
  </si>
  <si>
    <t>February 26, 2010 Factors</t>
  </si>
  <si>
    <t xml:space="preserve">Factor D.3  %age of 3rd Graders NOT MET on PASS ELA </t>
  </si>
  <si>
    <t>Factor D.4  %age of 3rd Graders NOT MET on PASS Math</t>
  </si>
  <si>
    <t>PASS ELA</t>
  </si>
  <si>
    <t>on PASS ELA</t>
  </si>
  <si>
    <t>on PASS Math</t>
  </si>
  <si>
    <r>
      <t xml:space="preserve">SC First Steps Allocation Formula  - </t>
    </r>
    <r>
      <rPr>
        <b/>
        <sz val="14"/>
        <color indexed="10"/>
        <rFont val="Arial"/>
        <family val="2"/>
      </rPr>
      <t>UPDATED:  04/30/10</t>
    </r>
  </si>
  <si>
    <t>Fill in Total Fund 10 Dollars Allocated:</t>
  </si>
  <si>
    <t>FY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</si>
</sst>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72" formatCode="_(* #,##0_);_(* \(#,##0\);_(* &quot;-&quot;??_);_(@_)"/>
    <numFmt numFmtId="179" formatCode="0.00000%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4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9" xfId="0" applyNumberFormat="1" applyBorder="1"/>
    <xf numFmtId="164" fontId="0" fillId="0" borderId="0" xfId="0" applyNumberFormat="1" applyBorder="1"/>
    <xf numFmtId="164" fontId="0" fillId="0" borderId="0" xfId="0" applyNumberFormat="1"/>
    <xf numFmtId="9" fontId="0" fillId="0" borderId="12" xfId="0" applyNumberFormat="1" applyBorder="1"/>
    <xf numFmtId="164" fontId="0" fillId="0" borderId="12" xfId="0" applyNumberFormat="1" applyBorder="1"/>
    <xf numFmtId="10" fontId="0" fillId="0" borderId="12" xfId="0" applyNumberFormat="1" applyBorder="1"/>
    <xf numFmtId="0" fontId="0" fillId="0" borderId="0" xfId="0" applyProtection="1"/>
    <xf numFmtId="10" fontId="0" fillId="0" borderId="9" xfId="0" applyNumberFormat="1" applyBorder="1"/>
    <xf numFmtId="10" fontId="0" fillId="0" borderId="0" xfId="0" applyNumberFormat="1" applyBorder="1"/>
    <xf numFmtId="3" fontId="0" fillId="0" borderId="9" xfId="0" applyNumberFormat="1" applyBorder="1"/>
    <xf numFmtId="6" fontId="0" fillId="0" borderId="12" xfId="0" applyNumberFormat="1" applyBorder="1" applyAlignment="1">
      <alignment horizontal="left"/>
    </xf>
    <xf numFmtId="0" fontId="0" fillId="0" borderId="6" xfId="0" applyBorder="1" applyProtection="1"/>
    <xf numFmtId="0" fontId="0" fillId="0" borderId="7" xfId="0" applyBorder="1" applyProtection="1"/>
    <xf numFmtId="9" fontId="0" fillId="0" borderId="0" xfId="0" applyNumberFormat="1"/>
    <xf numFmtId="168" fontId="0" fillId="0" borderId="0" xfId="0" applyNumberFormat="1"/>
    <xf numFmtId="9" fontId="0" fillId="0" borderId="0" xfId="0" applyNumberFormat="1" applyBorder="1"/>
    <xf numFmtId="0" fontId="2" fillId="0" borderId="9" xfId="0" applyFont="1" applyBorder="1"/>
    <xf numFmtId="0" fontId="5" fillId="0" borderId="12" xfId="0" applyFont="1" applyBorder="1" applyAlignment="1">
      <alignment horizontal="center"/>
    </xf>
    <xf numFmtId="44" fontId="5" fillId="0" borderId="9" xfId="2" applyFont="1" applyBorder="1"/>
    <xf numFmtId="44" fontId="0" fillId="0" borderId="9" xfId="2" applyFont="1" applyBorder="1"/>
    <xf numFmtId="44" fontId="2" fillId="0" borderId="9" xfId="2" applyFont="1" applyBorder="1"/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/>
    <xf numFmtId="3" fontId="0" fillId="0" borderId="10" xfId="0" applyNumberFormat="1" applyBorder="1"/>
    <xf numFmtId="0" fontId="5" fillId="0" borderId="9" xfId="0" applyFont="1" applyBorder="1"/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0" xfId="0" applyFont="1"/>
    <xf numFmtId="3" fontId="0" fillId="0" borderId="14" xfId="0" applyNumberFormat="1" applyBorder="1"/>
    <xf numFmtId="9" fontId="5" fillId="0" borderId="12" xfId="0" applyNumberFormat="1" applyFont="1" applyBorder="1" applyAlignment="1">
      <alignment horizontal="center"/>
    </xf>
    <xf numFmtId="0" fontId="0" fillId="0" borderId="0" xfId="0" applyBorder="1" applyProtection="1"/>
    <xf numFmtId="179" fontId="5" fillId="0" borderId="9" xfId="0" applyNumberFormat="1" applyFont="1" applyBorder="1"/>
    <xf numFmtId="179" fontId="2" fillId="0" borderId="9" xfId="0" applyNumberFormat="1" applyFont="1" applyBorder="1"/>
    <xf numFmtId="179" fontId="5" fillId="0" borderId="9" xfId="1" applyNumberFormat="1" applyFont="1" applyBorder="1"/>
    <xf numFmtId="179" fontId="0" fillId="0" borderId="9" xfId="1" applyNumberFormat="1" applyFont="1" applyBorder="1"/>
    <xf numFmtId="172" fontId="4" fillId="0" borderId="9" xfId="1" applyNumberFormat="1" applyFont="1" applyBorder="1" applyAlignment="1"/>
    <xf numFmtId="44" fontId="1" fillId="0" borderId="9" xfId="2" applyFont="1" applyBorder="1"/>
    <xf numFmtId="3" fontId="0" fillId="0" borderId="9" xfId="0" applyNumberFormat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44" fontId="2" fillId="0" borderId="14" xfId="2" applyFont="1" applyBorder="1"/>
    <xf numFmtId="2" fontId="0" fillId="0" borderId="14" xfId="0" applyNumberFormat="1" applyBorder="1"/>
    <xf numFmtId="10" fontId="0" fillId="0" borderId="14" xfId="0" applyNumberFormat="1" applyBorder="1"/>
    <xf numFmtId="0" fontId="0" fillId="0" borderId="14" xfId="0" applyBorder="1"/>
    <xf numFmtId="41" fontId="0" fillId="0" borderId="14" xfId="1" applyNumberFormat="1" applyFont="1" applyBorder="1" applyAlignment="1"/>
    <xf numFmtId="37" fontId="3" fillId="0" borderId="14" xfId="1" applyNumberFormat="1" applyFont="1" applyFill="1" applyBorder="1" applyAlignment="1">
      <alignment horizontal="right" wrapText="1"/>
    </xf>
    <xf numFmtId="172" fontId="3" fillId="0" borderId="14" xfId="1" applyNumberFormat="1" applyFont="1" applyFill="1" applyBorder="1" applyAlignment="1">
      <alignment horizontal="right" wrapText="1"/>
    </xf>
    <xf numFmtId="44" fontId="0" fillId="0" borderId="16" xfId="2" applyFont="1" applyBorder="1" applyProtection="1"/>
    <xf numFmtId="44" fontId="0" fillId="0" borderId="0" xfId="2" applyFont="1"/>
    <xf numFmtId="44" fontId="0" fillId="0" borderId="7" xfId="2" applyFont="1" applyBorder="1"/>
    <xf numFmtId="44" fontId="0" fillId="0" borderId="0" xfId="2" applyFont="1" applyBorder="1"/>
    <xf numFmtId="44" fontId="5" fillId="0" borderId="13" xfId="2" applyFont="1" applyBorder="1"/>
    <xf numFmtId="44" fontId="0" fillId="0" borderId="13" xfId="2" applyFont="1" applyBorder="1"/>
    <xf numFmtId="44" fontId="0" fillId="0" borderId="12" xfId="2" applyFont="1" applyBorder="1"/>
    <xf numFmtId="44" fontId="0" fillId="0" borderId="8" xfId="2" applyFont="1" applyBorder="1" applyProtection="1"/>
    <xf numFmtId="44" fontId="0" fillId="0" borderId="14" xfId="2" applyFont="1" applyBorder="1"/>
    <xf numFmtId="179" fontId="0" fillId="0" borderId="14" xfId="0" applyNumberFormat="1" applyBorder="1"/>
    <xf numFmtId="164" fontId="0" fillId="0" borderId="0" xfId="0" applyNumberFormat="1" applyBorder="1" applyAlignment="1">
      <alignment horizontal="center"/>
    </xf>
    <xf numFmtId="44" fontId="2" fillId="0" borderId="13" xfId="2" applyFont="1" applyBorder="1"/>
    <xf numFmtId="179" fontId="2" fillId="0" borderId="9" xfId="1" applyNumberFormat="1" applyFont="1" applyBorder="1"/>
    <xf numFmtId="0" fontId="0" fillId="0" borderId="9" xfId="0" quotePrefix="1" applyNumberFormat="1" applyBorder="1"/>
    <xf numFmtId="172" fontId="2" fillId="0" borderId="9" xfId="1" quotePrefix="1" applyNumberFormat="1" applyFont="1" applyBorder="1"/>
    <xf numFmtId="0" fontId="9" fillId="0" borderId="9" xfId="4" quotePrefix="1" applyNumberFormat="1" applyFont="1" applyBorder="1"/>
    <xf numFmtId="168" fontId="11" fillId="2" borderId="17" xfId="0" applyNumberFormat="1" applyFont="1" applyFill="1" applyBorder="1"/>
    <xf numFmtId="0" fontId="13" fillId="2" borderId="18" xfId="0" applyFont="1" applyFill="1" applyBorder="1"/>
    <xf numFmtId="0" fontId="12" fillId="2" borderId="19" xfId="0" applyFont="1" applyFill="1" applyBorder="1"/>
    <xf numFmtId="0" fontId="11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9" fontId="5" fillId="4" borderId="12" xfId="0" applyNumberFormat="1" applyFont="1" applyFill="1" applyBorder="1" applyAlignment="1">
      <alignment horizontal="center"/>
    </xf>
    <xf numFmtId="44" fontId="0" fillId="4" borderId="12" xfId="2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4" fontId="5" fillId="4" borderId="9" xfId="2" applyFont="1" applyFill="1" applyBorder="1"/>
    <xf numFmtId="44" fontId="0" fillId="4" borderId="9" xfId="2" applyFont="1" applyFill="1" applyBorder="1"/>
    <xf numFmtId="44" fontId="2" fillId="4" borderId="9" xfId="2" applyFont="1" applyFill="1" applyBorder="1"/>
    <xf numFmtId="44" fontId="12" fillId="3" borderId="14" xfId="2" applyFont="1" applyFill="1" applyBorder="1"/>
    <xf numFmtId="9" fontId="5" fillId="0" borderId="0" xfId="0" applyNumberFormat="1" applyFont="1"/>
    <xf numFmtId="0" fontId="5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tabSelected="1" zoomScale="120" workbookViewId="0">
      <selection activeCell="C4" sqref="C4"/>
    </sheetView>
  </sheetViews>
  <sheetFormatPr defaultRowHeight="12.75" x14ac:dyDescent="0.2"/>
  <cols>
    <col min="1" max="1" width="20.28515625" customWidth="1"/>
    <col min="2" max="3" width="16.7109375" customWidth="1"/>
    <col min="4" max="5" width="15.7109375" customWidth="1"/>
    <col min="6" max="6" width="0.85546875" customWidth="1"/>
    <col min="7" max="8" width="16.7109375" customWidth="1"/>
    <col min="9" max="12" width="15.7109375" customWidth="1"/>
    <col min="13" max="13" width="13.7109375" customWidth="1"/>
    <col min="14" max="18" width="15.7109375" customWidth="1"/>
    <col min="19" max="19" width="17.140625" customWidth="1"/>
    <col min="20" max="20" width="16.140625" customWidth="1"/>
    <col min="21" max="21" width="17.7109375" customWidth="1"/>
    <col min="22" max="23" width="15.7109375" customWidth="1"/>
    <col min="24" max="24" width="12.7109375" customWidth="1"/>
  </cols>
  <sheetData>
    <row r="1" spans="1:10" ht="18" x14ac:dyDescent="0.25">
      <c r="A1" s="45" t="s">
        <v>188</v>
      </c>
    </row>
    <row r="2" spans="1:10" ht="13.5" thickBot="1" x14ac:dyDescent="0.25"/>
    <row r="3" spans="1:10" ht="18.75" thickBot="1" x14ac:dyDescent="0.3">
      <c r="A3" s="88" t="s">
        <v>189</v>
      </c>
      <c r="B3" s="89"/>
      <c r="C3" s="87">
        <v>10435421</v>
      </c>
      <c r="D3" s="90" t="s">
        <v>190</v>
      </c>
      <c r="J3" s="45"/>
    </row>
    <row r="5" spans="1:10" x14ac:dyDescent="0.2">
      <c r="A5" t="s">
        <v>123</v>
      </c>
      <c r="H5" s="28">
        <v>0.8</v>
      </c>
      <c r="I5" s="72">
        <f>$C$3*$H$5</f>
        <v>8348336.8000000007</v>
      </c>
    </row>
    <row r="6" spans="1:10" x14ac:dyDescent="0.2">
      <c r="H6" s="28"/>
      <c r="I6" s="72"/>
    </row>
    <row r="7" spans="1:10" x14ac:dyDescent="0.2">
      <c r="A7" s="104" t="s">
        <v>182</v>
      </c>
      <c r="B7" s="104"/>
      <c r="C7" s="104"/>
      <c r="D7" s="104"/>
      <c r="I7" s="72"/>
    </row>
    <row r="8" spans="1:10" x14ac:dyDescent="0.2">
      <c r="A8" t="s">
        <v>116</v>
      </c>
      <c r="H8" s="28">
        <v>0.3</v>
      </c>
      <c r="I8" s="72">
        <f>H8*$I$5</f>
        <v>2504501.04</v>
      </c>
    </row>
    <row r="9" spans="1:10" x14ac:dyDescent="0.2">
      <c r="A9" t="s">
        <v>144</v>
      </c>
      <c r="H9" s="28">
        <v>0.25</v>
      </c>
      <c r="I9" s="72">
        <f t="shared" ref="I9:I16" si="0">H9*$I$5</f>
        <v>2087084.2000000002</v>
      </c>
    </row>
    <row r="10" spans="1:10" x14ac:dyDescent="0.2">
      <c r="A10" t="s">
        <v>117</v>
      </c>
      <c r="H10" s="28">
        <v>0.2</v>
      </c>
      <c r="I10" s="72">
        <f t="shared" si="0"/>
        <v>1669667.3600000003</v>
      </c>
    </row>
    <row r="11" spans="1:10" x14ac:dyDescent="0.2">
      <c r="A11" t="s">
        <v>155</v>
      </c>
      <c r="H11" s="103">
        <v>0</v>
      </c>
      <c r="I11" s="72">
        <f t="shared" si="0"/>
        <v>0</v>
      </c>
    </row>
    <row r="12" spans="1:10" x14ac:dyDescent="0.2">
      <c r="A12" t="s">
        <v>118</v>
      </c>
      <c r="H12" s="28">
        <v>0.05</v>
      </c>
      <c r="I12" s="72">
        <f t="shared" si="0"/>
        <v>417416.84000000008</v>
      </c>
    </row>
    <row r="13" spans="1:10" x14ac:dyDescent="0.2">
      <c r="A13" t="s">
        <v>183</v>
      </c>
      <c r="H13" s="28">
        <v>0.05</v>
      </c>
      <c r="I13" s="72">
        <f t="shared" si="0"/>
        <v>417416.84000000008</v>
      </c>
    </row>
    <row r="14" spans="1:10" x14ac:dyDescent="0.2">
      <c r="A14" t="s">
        <v>184</v>
      </c>
      <c r="H14" s="28">
        <v>0.05</v>
      </c>
      <c r="I14" s="72">
        <f t="shared" si="0"/>
        <v>417416.84000000008</v>
      </c>
    </row>
    <row r="15" spans="1:10" x14ac:dyDescent="0.2">
      <c r="A15" t="s">
        <v>119</v>
      </c>
      <c r="H15" s="28">
        <v>0.05</v>
      </c>
      <c r="I15" s="72">
        <f t="shared" si="0"/>
        <v>417416.84000000008</v>
      </c>
    </row>
    <row r="16" spans="1:10" x14ac:dyDescent="0.2">
      <c r="A16" t="s">
        <v>120</v>
      </c>
      <c r="H16" s="28">
        <v>0.05</v>
      </c>
      <c r="I16" s="72">
        <f t="shared" si="0"/>
        <v>417416.84000000008</v>
      </c>
    </row>
    <row r="17" spans="1:17" x14ac:dyDescent="0.2">
      <c r="I17" s="72"/>
    </row>
    <row r="18" spans="1:17" x14ac:dyDescent="0.2">
      <c r="A18" t="s">
        <v>122</v>
      </c>
      <c r="D18" s="72">
        <f>C3*0.8</f>
        <v>8348336.8000000007</v>
      </c>
      <c r="H18" s="29">
        <v>0</v>
      </c>
      <c r="I18" s="72">
        <f>$H$18*46</f>
        <v>0</v>
      </c>
    </row>
    <row r="19" spans="1:17" x14ac:dyDescent="0.2">
      <c r="H19" s="29"/>
      <c r="I19" s="72"/>
    </row>
    <row r="20" spans="1:17" x14ac:dyDescent="0.2">
      <c r="A20" t="s">
        <v>146</v>
      </c>
      <c r="D20" s="73">
        <f>C3*0.2</f>
        <v>2087084.2000000002</v>
      </c>
      <c r="H20" s="30">
        <v>0.2</v>
      </c>
      <c r="I20" s="74">
        <f>$C$3-$I$5-$I$18</f>
        <v>2087084.1999999993</v>
      </c>
    </row>
    <row r="22" spans="1:17" ht="13.5" thickBot="1" x14ac:dyDescent="0.25">
      <c r="A22" s="53" t="s">
        <v>91</v>
      </c>
      <c r="B22" s="53"/>
      <c r="C22" s="5"/>
      <c r="D22" s="71">
        <f>$C$3</f>
        <v>10435421</v>
      </c>
      <c r="H22" s="17"/>
      <c r="I22" s="17"/>
    </row>
    <row r="23" spans="1:17" ht="13.5" thickTop="1" x14ac:dyDescent="0.2"/>
    <row r="24" spans="1:17" x14ac:dyDescent="0.2">
      <c r="A24" s="50" t="s">
        <v>179</v>
      </c>
    </row>
    <row r="25" spans="1:17" x14ac:dyDescent="0.2">
      <c r="L25" s="12" t="s">
        <v>69</v>
      </c>
      <c r="M25" s="12" t="s">
        <v>83</v>
      </c>
      <c r="N25" s="12" t="s">
        <v>66</v>
      </c>
      <c r="O25" s="93" t="s">
        <v>70</v>
      </c>
      <c r="P25" s="12"/>
    </row>
    <row r="26" spans="1:17" x14ac:dyDescent="0.2">
      <c r="A26" s="50" t="s">
        <v>147</v>
      </c>
      <c r="L26" s="13" t="s">
        <v>56</v>
      </c>
      <c r="M26" s="13" t="s">
        <v>84</v>
      </c>
      <c r="N26" s="13" t="s">
        <v>67</v>
      </c>
      <c r="O26" s="94" t="s">
        <v>67</v>
      </c>
      <c r="P26" s="32" t="s">
        <v>127</v>
      </c>
    </row>
    <row r="27" spans="1:17" x14ac:dyDescent="0.2">
      <c r="L27" s="13"/>
      <c r="M27" s="13" t="s">
        <v>63</v>
      </c>
      <c r="N27" s="20" t="s">
        <v>92</v>
      </c>
      <c r="O27" s="94"/>
      <c r="P27" s="32" t="s">
        <v>128</v>
      </c>
    </row>
    <row r="28" spans="1:17" x14ac:dyDescent="0.2">
      <c r="L28" s="13"/>
      <c r="M28" s="13" t="s">
        <v>56</v>
      </c>
      <c r="N28" s="13" t="s">
        <v>93</v>
      </c>
      <c r="O28" s="94"/>
      <c r="P28" s="32" t="s">
        <v>152</v>
      </c>
    </row>
    <row r="29" spans="1:17" x14ac:dyDescent="0.2">
      <c r="L29" s="52">
        <v>0.8</v>
      </c>
      <c r="M29" s="13"/>
      <c r="N29" s="52">
        <v>0.2</v>
      </c>
      <c r="O29" s="95">
        <v>1</v>
      </c>
      <c r="P29" s="13"/>
    </row>
    <row r="30" spans="1:17" x14ac:dyDescent="0.2">
      <c r="L30" s="77">
        <f>$I$5</f>
        <v>8348336.8000000007</v>
      </c>
      <c r="M30" s="77">
        <f>$I$18</f>
        <v>0</v>
      </c>
      <c r="N30" s="77">
        <f>$I$20</f>
        <v>2087084.1999999993</v>
      </c>
      <c r="O30" s="96">
        <f>$C$3</f>
        <v>10435421</v>
      </c>
      <c r="P30" s="13"/>
    </row>
    <row r="31" spans="1:17" ht="13.5" thickBot="1" x14ac:dyDescent="0.25">
      <c r="A31" s="26" t="s">
        <v>68</v>
      </c>
      <c r="B31" s="27"/>
      <c r="C31" s="78">
        <f>$I$5</f>
        <v>8348336.8000000007</v>
      </c>
      <c r="D31" s="21"/>
      <c r="L31" s="14"/>
      <c r="M31" s="14"/>
      <c r="N31" s="14"/>
      <c r="O31" s="94"/>
      <c r="P31" s="14"/>
    </row>
    <row r="32" spans="1:17" ht="13.5" thickBot="1" x14ac:dyDescent="0.25">
      <c r="B32" s="13"/>
      <c r="C32" s="13"/>
      <c r="D32" s="12"/>
      <c r="E32" s="12" t="s">
        <v>110</v>
      </c>
      <c r="F32" s="12"/>
      <c r="G32" s="12" t="s">
        <v>111</v>
      </c>
      <c r="H32" s="12" t="s">
        <v>185</v>
      </c>
      <c r="I32" s="12" t="s">
        <v>177</v>
      </c>
      <c r="J32" s="12" t="s">
        <v>114</v>
      </c>
      <c r="K32" s="12" t="s">
        <v>115</v>
      </c>
      <c r="L32" s="12"/>
      <c r="M32" s="12"/>
      <c r="N32" s="1" t="s">
        <v>64</v>
      </c>
      <c r="O32" s="91" t="str">
        <f>$D$3</f>
        <v>FY 2012</v>
      </c>
      <c r="P32" s="3"/>
      <c r="Q32" s="12"/>
    </row>
    <row r="33" spans="1:24" x14ac:dyDescent="0.2">
      <c r="B33" s="13" t="s">
        <v>54</v>
      </c>
      <c r="C33" s="13" t="s">
        <v>53</v>
      </c>
      <c r="D33" s="13" t="s">
        <v>55</v>
      </c>
      <c r="E33" s="13" t="s">
        <v>94</v>
      </c>
      <c r="F33" s="13"/>
      <c r="G33" s="13" t="s">
        <v>112</v>
      </c>
      <c r="H33" s="13" t="s">
        <v>105</v>
      </c>
      <c r="I33" s="13" t="s">
        <v>105</v>
      </c>
      <c r="J33" s="13" t="s">
        <v>113</v>
      </c>
      <c r="K33" s="13" t="s">
        <v>109</v>
      </c>
      <c r="L33" s="13" t="s">
        <v>0</v>
      </c>
      <c r="M33" s="25">
        <f>$H$18</f>
        <v>0</v>
      </c>
      <c r="N33" s="13" t="s">
        <v>65</v>
      </c>
      <c r="O33" s="97" t="s">
        <v>143</v>
      </c>
      <c r="P33" s="32"/>
      <c r="Q33" s="13"/>
    </row>
    <row r="34" spans="1:24" x14ac:dyDescent="0.2">
      <c r="B34" s="13" t="s">
        <v>57</v>
      </c>
      <c r="C34" s="13" t="s">
        <v>57</v>
      </c>
      <c r="D34" s="13" t="s">
        <v>57</v>
      </c>
      <c r="E34" s="13" t="s">
        <v>57</v>
      </c>
      <c r="F34" s="13"/>
      <c r="G34" s="13" t="s">
        <v>57</v>
      </c>
      <c r="H34" s="13" t="s">
        <v>57</v>
      </c>
      <c r="I34" s="13" t="s">
        <v>57</v>
      </c>
      <c r="J34" s="13" t="s">
        <v>57</v>
      </c>
      <c r="K34" s="13" t="s">
        <v>57</v>
      </c>
      <c r="L34" s="13" t="s">
        <v>56</v>
      </c>
      <c r="M34" s="13" t="s">
        <v>62</v>
      </c>
      <c r="N34" s="13" t="s">
        <v>63</v>
      </c>
      <c r="O34" s="97" t="s">
        <v>56</v>
      </c>
      <c r="P34" s="32"/>
      <c r="Q34" s="13"/>
      <c r="R34" s="5"/>
      <c r="S34" s="5"/>
      <c r="T34" s="5"/>
      <c r="U34" s="5"/>
      <c r="V34" s="5"/>
      <c r="W34" s="5"/>
    </row>
    <row r="35" spans="1:24" ht="13.5" thickBot="1" x14ac:dyDescent="0.25">
      <c r="B35" s="18">
        <f>$H$8</f>
        <v>0.3</v>
      </c>
      <c r="C35" s="18">
        <f>$H$9</f>
        <v>0.25</v>
      </c>
      <c r="D35" s="18">
        <f>$H$10</f>
        <v>0.2</v>
      </c>
      <c r="E35" s="18">
        <f>$H$11</f>
        <v>0</v>
      </c>
      <c r="F35" s="18"/>
      <c r="G35" s="18">
        <f>$H$12</f>
        <v>0.05</v>
      </c>
      <c r="H35" s="18">
        <f>$H$13</f>
        <v>0.05</v>
      </c>
      <c r="I35" s="18">
        <f>$H$14</f>
        <v>0.05</v>
      </c>
      <c r="J35" s="18">
        <f>$H$15</f>
        <v>0.05</v>
      </c>
      <c r="K35" s="18">
        <f>$H$16</f>
        <v>0.05</v>
      </c>
      <c r="L35" s="19"/>
      <c r="M35" s="19"/>
      <c r="N35" s="18">
        <f>$N$30/($L$30+$M$30)</f>
        <v>0.24999999999999989</v>
      </c>
      <c r="O35" s="94" t="s">
        <v>89</v>
      </c>
      <c r="P35" s="32"/>
      <c r="Q35" s="13"/>
      <c r="R35" s="5"/>
      <c r="S35" s="5"/>
      <c r="T35" s="5"/>
      <c r="U35" s="5"/>
      <c r="V35" s="5"/>
      <c r="W35" s="5"/>
    </row>
    <row r="36" spans="1:24" ht="13.5" thickBot="1" x14ac:dyDescent="0.25">
      <c r="B36" s="13" t="s">
        <v>58</v>
      </c>
      <c r="C36" s="13" t="s">
        <v>58</v>
      </c>
      <c r="D36" s="13" t="s">
        <v>58</v>
      </c>
      <c r="E36" s="13" t="s">
        <v>58</v>
      </c>
      <c r="F36" s="13"/>
      <c r="G36" s="13" t="s">
        <v>58</v>
      </c>
      <c r="H36" s="13" t="s">
        <v>58</v>
      </c>
      <c r="I36" s="13" t="s">
        <v>58</v>
      </c>
      <c r="J36" s="13" t="s">
        <v>58</v>
      </c>
      <c r="K36" s="13" t="s">
        <v>58</v>
      </c>
      <c r="L36" s="18"/>
      <c r="M36" s="13"/>
      <c r="N36" s="13" t="s">
        <v>85</v>
      </c>
      <c r="O36" s="94" t="s">
        <v>0</v>
      </c>
      <c r="P36" s="92" t="s">
        <v>163</v>
      </c>
      <c r="Q36" s="91" t="str">
        <f>$D$3</f>
        <v>FY 2012</v>
      </c>
      <c r="R36" s="5"/>
      <c r="S36" s="5"/>
      <c r="T36" s="5"/>
      <c r="U36" s="5"/>
      <c r="V36" s="5"/>
      <c r="W36" s="5"/>
    </row>
    <row r="37" spans="1:24" ht="13.5" thickBot="1" x14ac:dyDescent="0.25">
      <c r="B37" s="13" t="s">
        <v>59</v>
      </c>
      <c r="C37" s="13" t="s">
        <v>59</v>
      </c>
      <c r="D37" s="13" t="s">
        <v>59</v>
      </c>
      <c r="E37" s="13" t="s">
        <v>59</v>
      </c>
      <c r="F37" s="13"/>
      <c r="G37" s="13" t="s">
        <v>59</v>
      </c>
      <c r="H37" s="13" t="s">
        <v>59</v>
      </c>
      <c r="I37" s="13" t="s">
        <v>59</v>
      </c>
      <c r="J37" s="13" t="s">
        <v>59</v>
      </c>
      <c r="K37" s="13" t="s">
        <v>59</v>
      </c>
      <c r="L37" s="13"/>
      <c r="M37" s="13"/>
      <c r="N37" s="13" t="s">
        <v>86</v>
      </c>
      <c r="O37" s="94"/>
      <c r="P37" s="32" t="s">
        <v>130</v>
      </c>
      <c r="Q37" s="32" t="s">
        <v>150</v>
      </c>
      <c r="R37" s="46"/>
      <c r="S37" s="91" t="str">
        <f>$D$3</f>
        <v>FY 2012</v>
      </c>
      <c r="T37" s="47" t="s">
        <v>163</v>
      </c>
      <c r="U37" s="47" t="s">
        <v>180</v>
      </c>
      <c r="V37" s="5"/>
      <c r="W37" s="5"/>
    </row>
    <row r="38" spans="1:24" x14ac:dyDescent="0.2">
      <c r="B38" s="77">
        <f>$B$35*$C$31</f>
        <v>2504501.04</v>
      </c>
      <c r="C38" s="77">
        <f>$C$35*$C$31</f>
        <v>2087084.2000000002</v>
      </c>
      <c r="D38" s="77">
        <f>$D$35*$C$31</f>
        <v>1669667.3600000003</v>
      </c>
      <c r="E38" s="77">
        <f>$E$35*$C$31</f>
        <v>0</v>
      </c>
      <c r="F38" s="77"/>
      <c r="G38" s="77">
        <f>$G$35*$C$31</f>
        <v>417416.84000000008</v>
      </c>
      <c r="H38" s="77">
        <f>$H$35*$C$31</f>
        <v>417416.84000000008</v>
      </c>
      <c r="I38" s="77">
        <f>$I$35*$C$31</f>
        <v>417416.84000000008</v>
      </c>
      <c r="J38" s="77">
        <f>$J$35*$C$31</f>
        <v>417416.84000000008</v>
      </c>
      <c r="K38" s="77">
        <f>$K$35*$C$31</f>
        <v>417416.84000000008</v>
      </c>
      <c r="L38" s="19"/>
      <c r="M38" s="13"/>
      <c r="N38" s="13" t="s">
        <v>84</v>
      </c>
      <c r="O38" s="94" t="s">
        <v>90</v>
      </c>
      <c r="P38" s="32" t="s">
        <v>134</v>
      </c>
      <c r="Q38" s="32" t="s">
        <v>135</v>
      </c>
      <c r="R38" s="46"/>
      <c r="S38" s="48" t="s">
        <v>137</v>
      </c>
      <c r="T38" s="48" t="s">
        <v>137</v>
      </c>
      <c r="U38" s="47" t="s">
        <v>139</v>
      </c>
      <c r="V38" s="5"/>
      <c r="W38" s="5"/>
    </row>
    <row r="39" spans="1:24" hidden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94"/>
      <c r="P39" s="32" t="s">
        <v>132</v>
      </c>
      <c r="Q39" s="32"/>
      <c r="R39" s="46"/>
      <c r="S39" s="46"/>
      <c r="T39" s="46"/>
      <c r="U39" s="46"/>
      <c r="V39" s="5"/>
      <c r="W39" s="5"/>
    </row>
    <row r="40" spans="1:24" hidden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94"/>
      <c r="P40" s="32" t="s">
        <v>129</v>
      </c>
      <c r="Q40" s="32"/>
      <c r="R40" s="46"/>
      <c r="S40" s="46"/>
      <c r="T40" s="46"/>
      <c r="U40" s="46"/>
      <c r="V40" s="5"/>
      <c r="W40" s="5"/>
    </row>
    <row r="41" spans="1:24" hidden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94"/>
      <c r="P41" s="13"/>
      <c r="Q41" s="32"/>
      <c r="R41" s="46"/>
      <c r="S41" s="46"/>
      <c r="T41" s="46"/>
      <c r="U41" s="46"/>
      <c r="V41" s="5"/>
      <c r="W41" s="5"/>
    </row>
    <row r="42" spans="1:24" hidden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3"/>
      <c r="N42" s="13"/>
      <c r="O42" s="94"/>
      <c r="P42" s="13"/>
      <c r="Q42" s="32"/>
      <c r="R42" s="46"/>
      <c r="S42" s="46"/>
      <c r="T42" s="46"/>
      <c r="U42" s="46"/>
      <c r="V42" s="5"/>
      <c r="W42" s="5"/>
    </row>
    <row r="43" spans="1:24" hidden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94"/>
      <c r="P43" s="13"/>
      <c r="Q43" s="32"/>
      <c r="R43" s="46"/>
      <c r="S43" s="46"/>
      <c r="T43" s="46"/>
      <c r="U43" s="46"/>
      <c r="V43" s="5"/>
      <c r="W43" s="5"/>
    </row>
    <row r="44" spans="1:24" hidden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94"/>
      <c r="P44" s="13"/>
      <c r="Q44" s="32"/>
      <c r="R44" s="46"/>
      <c r="S44" s="46"/>
      <c r="T44" s="46"/>
      <c r="U44" s="46" t="s">
        <v>139</v>
      </c>
      <c r="V44" s="5"/>
      <c r="W44" s="5"/>
    </row>
    <row r="45" spans="1:24" x14ac:dyDescent="0.2">
      <c r="A45" s="12"/>
      <c r="B45" s="13"/>
      <c r="C45" s="13"/>
      <c r="D45" s="13"/>
      <c r="E45" s="43" t="s">
        <v>148</v>
      </c>
      <c r="F45" s="13"/>
      <c r="G45" s="13"/>
      <c r="H45" s="13"/>
      <c r="I45" s="13"/>
      <c r="J45" s="13"/>
      <c r="K45" s="13"/>
      <c r="L45" s="12"/>
      <c r="M45" s="13"/>
      <c r="N45" s="20"/>
      <c r="O45" s="94" t="s">
        <v>64</v>
      </c>
      <c r="P45" s="32" t="s">
        <v>131</v>
      </c>
      <c r="Q45" s="37" t="s">
        <v>181</v>
      </c>
      <c r="R45" s="46"/>
      <c r="S45" s="48" t="s">
        <v>141</v>
      </c>
      <c r="T45" s="48" t="s">
        <v>149</v>
      </c>
      <c r="U45" s="49" t="s">
        <v>163</v>
      </c>
      <c r="V45" s="5"/>
      <c r="W45" s="5"/>
    </row>
    <row r="46" spans="1:24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 t="s">
        <v>0</v>
      </c>
      <c r="M46" s="13"/>
      <c r="N46" s="13" t="s">
        <v>87</v>
      </c>
      <c r="O46" s="94" t="s">
        <v>65</v>
      </c>
      <c r="P46" s="32"/>
      <c r="Q46" s="38" t="s">
        <v>136</v>
      </c>
      <c r="R46" s="48" t="s">
        <v>138</v>
      </c>
      <c r="S46" s="48" t="s">
        <v>142</v>
      </c>
      <c r="T46" s="48" t="s">
        <v>56</v>
      </c>
      <c r="U46" s="48" t="s">
        <v>140</v>
      </c>
      <c r="V46" s="5"/>
      <c r="W46" s="5"/>
    </row>
    <row r="47" spans="1:24" x14ac:dyDescent="0.2">
      <c r="A47" s="14" t="s">
        <v>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 t="s">
        <v>56</v>
      </c>
      <c r="M47" s="14"/>
      <c r="N47" s="14" t="s">
        <v>88</v>
      </c>
      <c r="O47" s="98"/>
      <c r="P47" s="14"/>
      <c r="Q47" s="14"/>
      <c r="R47" s="5"/>
      <c r="S47" s="5"/>
      <c r="T47" s="5"/>
      <c r="U47" s="5"/>
      <c r="V47" s="5"/>
      <c r="W47" s="5"/>
    </row>
    <row r="48" spans="1:24" x14ac:dyDescent="0.2">
      <c r="A48" s="42" t="s">
        <v>5</v>
      </c>
      <c r="B48" s="33">
        <f t="shared" ref="B48:B93" si="1">B102*$B$38</f>
        <v>12199.214078616869</v>
      </c>
      <c r="C48" s="33">
        <f t="shared" ref="C48:C93" si="2">C102*$C$38</f>
        <v>12724.67018473272</v>
      </c>
      <c r="D48" s="33">
        <f t="shared" ref="D48:D93" si="3">D102*$D$38</f>
        <v>40926.266685257811</v>
      </c>
      <c r="E48" s="33">
        <f>E102*$E$38</f>
        <v>0</v>
      </c>
      <c r="F48" s="33"/>
      <c r="G48" s="33">
        <f>G102*$G$38</f>
        <v>1682.163431203224</v>
      </c>
      <c r="H48" s="33">
        <f>H102*$H$38</f>
        <v>1148.0308448646326</v>
      </c>
      <c r="I48" s="33">
        <f>I102*$I$38</f>
        <v>929.91777220829863</v>
      </c>
      <c r="J48" s="33">
        <f>J102*$J$38</f>
        <v>2021.5469520387444</v>
      </c>
      <c r="K48" s="33">
        <f t="shared" ref="K48:K93" si="4">K102*$K$38</f>
        <v>1830.9010869714211</v>
      </c>
      <c r="L48" s="75">
        <f>SUM(B48:K48)</f>
        <v>73462.711035893721</v>
      </c>
      <c r="M48" s="33">
        <f>$H$18</f>
        <v>0</v>
      </c>
      <c r="N48" s="33">
        <f>$N$35*(L48+M48)</f>
        <v>18365.677758973423</v>
      </c>
      <c r="O48" s="99">
        <f>SUM(L48:N48)</f>
        <v>91828.388794867147</v>
      </c>
      <c r="P48" s="33">
        <v>115482</v>
      </c>
      <c r="Q48" s="33">
        <f>+O48-P48</f>
        <v>-23653.611205132853</v>
      </c>
      <c r="R48" s="42" t="s">
        <v>5</v>
      </c>
      <c r="S48" s="54">
        <f>+O48/$O$94</f>
        <v>8.799682235615329E-3</v>
      </c>
      <c r="T48" s="54">
        <f>+P48/$P$94</f>
        <v>9.132389759026284E-3</v>
      </c>
      <c r="U48" s="56">
        <f>+S48-T48</f>
        <v>-3.32707523410955E-4</v>
      </c>
      <c r="V48" s="23"/>
      <c r="W48" s="16"/>
      <c r="X48" s="17"/>
    </row>
    <row r="49" spans="1:24" x14ac:dyDescent="0.2">
      <c r="A49" s="10" t="s">
        <v>6</v>
      </c>
      <c r="B49" s="34">
        <f t="shared" si="1"/>
        <v>80274.652093229626</v>
      </c>
      <c r="C49" s="34">
        <f t="shared" si="2"/>
        <v>75823.783759961647</v>
      </c>
      <c r="D49" s="34">
        <f t="shared" si="3"/>
        <v>31204.428657825116</v>
      </c>
      <c r="E49" s="34">
        <f t="shared" ref="E49:E93" si="5">E103*$E$38</f>
        <v>0</v>
      </c>
      <c r="F49" s="34"/>
      <c r="G49" s="34">
        <f t="shared" ref="G49:G93" si="6">G103*$G$38</f>
        <v>17206.128810592978</v>
      </c>
      <c r="H49" s="34">
        <f t="shared" ref="H49:H93" si="7">H103*$H$38</f>
        <v>13238.230679845297</v>
      </c>
      <c r="I49" s="34">
        <f t="shared" ref="I49:I93" si="8">I103*$I$38</f>
        <v>13367.567975494294</v>
      </c>
      <c r="J49" s="34">
        <f t="shared" ref="J49:J93" si="9">J103*$J$38</f>
        <v>14802.940584283708</v>
      </c>
      <c r="K49" s="34">
        <f t="shared" si="4"/>
        <v>13731.75815228566</v>
      </c>
      <c r="L49" s="76">
        <f t="shared" ref="L49:L93" si="10">SUM(B49:K49)</f>
        <v>259649.49071351829</v>
      </c>
      <c r="M49" s="34">
        <f t="shared" ref="M49:M93" si="11">$H$18</f>
        <v>0</v>
      </c>
      <c r="N49" s="34">
        <f t="shared" ref="N49:N93" si="12">$N$35*(L49+M49)</f>
        <v>64912.372678379543</v>
      </c>
      <c r="O49" s="100">
        <f t="shared" ref="O49:O93" si="13">SUM(L49:N49)</f>
        <v>324561.86339189782</v>
      </c>
      <c r="P49" s="34">
        <v>395275</v>
      </c>
      <c r="Q49" s="35">
        <f>+O49-P49</f>
        <v>-70713.136608102184</v>
      </c>
      <c r="R49" s="10" t="s">
        <v>6</v>
      </c>
      <c r="S49" s="55">
        <f t="shared" ref="S49:S93" si="14">+O49/$O$94</f>
        <v>3.1101942450802687E-2</v>
      </c>
      <c r="T49" s="55">
        <f t="shared" ref="T49:T93" si="15">+P49/$P$94</f>
        <v>3.1258597547662095E-2</v>
      </c>
      <c r="U49" s="57">
        <f>+S49-T49</f>
        <v>-1.5665509685940798E-4</v>
      </c>
      <c r="V49" s="23"/>
      <c r="W49" s="16"/>
      <c r="X49" s="17"/>
    </row>
    <row r="50" spans="1:24" x14ac:dyDescent="0.2">
      <c r="A50" s="42" t="s">
        <v>7</v>
      </c>
      <c r="B50" s="33">
        <f t="shared" si="1"/>
        <v>5806.8736946207628</v>
      </c>
      <c r="C50" s="33">
        <f t="shared" si="2"/>
        <v>10103.483442559314</v>
      </c>
      <c r="D50" s="33">
        <f t="shared" si="3"/>
        <v>44474.279863325806</v>
      </c>
      <c r="E50" s="33">
        <f>E104*$E$38</f>
        <v>0</v>
      </c>
      <c r="F50" s="33"/>
      <c r="G50" s="33">
        <f t="shared" si="6"/>
        <v>1826.3488681635006</v>
      </c>
      <c r="H50" s="33">
        <f t="shared" si="7"/>
        <v>2511.3174731413842</v>
      </c>
      <c r="I50" s="33">
        <f t="shared" si="8"/>
        <v>2022.5711545530496</v>
      </c>
      <c r="J50" s="33">
        <f>J104*$J$38</f>
        <v>1108.5902640212469</v>
      </c>
      <c r="K50" s="33">
        <f t="shared" si="4"/>
        <v>1373.1758152285659</v>
      </c>
      <c r="L50" s="75">
        <f t="shared" si="10"/>
        <v>69226.640575613623</v>
      </c>
      <c r="M50" s="33">
        <f t="shared" si="11"/>
        <v>0</v>
      </c>
      <c r="N50" s="33">
        <f t="shared" si="12"/>
        <v>17306.660143903398</v>
      </c>
      <c r="O50" s="99">
        <f t="shared" si="13"/>
        <v>86533.300719517021</v>
      </c>
      <c r="P50" s="33">
        <v>102011</v>
      </c>
      <c r="Q50" s="33">
        <f>+O50-P50</f>
        <v>-15477.699280482979</v>
      </c>
      <c r="R50" s="42" t="s">
        <v>7</v>
      </c>
      <c r="S50" s="54">
        <f t="shared" si="14"/>
        <v>8.2922673382815146E-3</v>
      </c>
      <c r="T50" s="54">
        <f t="shared" si="15"/>
        <v>8.0670945403442107E-3</v>
      </c>
      <c r="U50" s="56">
        <f>+S50-T50</f>
        <v>2.2517279793730395E-4</v>
      </c>
      <c r="V50" s="23"/>
      <c r="W50" s="16"/>
      <c r="X50" s="17"/>
    </row>
    <row r="51" spans="1:24" x14ac:dyDescent="0.2">
      <c r="A51" s="10" t="s">
        <v>8</v>
      </c>
      <c r="B51" s="34">
        <f t="shared" si="1"/>
        <v>99374.009296627337</v>
      </c>
      <c r="C51" s="34">
        <f t="shared" si="2"/>
        <v>72011.148498618495</v>
      </c>
      <c r="D51" s="34">
        <f t="shared" si="3"/>
        <v>33531.564050440385</v>
      </c>
      <c r="E51" s="34">
        <f t="shared" si="5"/>
        <v>0</v>
      </c>
      <c r="F51" s="34"/>
      <c r="G51" s="34">
        <f t="shared" si="6"/>
        <v>21099.135608520442</v>
      </c>
      <c r="H51" s="34">
        <f t="shared" si="7"/>
        <v>11587.936340352388</v>
      </c>
      <c r="I51" s="34">
        <f t="shared" si="8"/>
        <v>14878.684355332778</v>
      </c>
      <c r="J51" s="34">
        <f t="shared" si="9"/>
        <v>14281.251048273711</v>
      </c>
      <c r="K51" s="34">
        <f t="shared" si="4"/>
        <v>15820.129704612436</v>
      </c>
      <c r="L51" s="76">
        <f t="shared" si="10"/>
        <v>282583.85890277795</v>
      </c>
      <c r="M51" s="34">
        <f t="shared" si="11"/>
        <v>0</v>
      </c>
      <c r="N51" s="34">
        <f t="shared" si="12"/>
        <v>70645.964725694459</v>
      </c>
      <c r="O51" s="100">
        <f t="shared" si="13"/>
        <v>353229.8236284724</v>
      </c>
      <c r="P51" s="34">
        <v>433090</v>
      </c>
      <c r="Q51" s="35">
        <f t="shared" ref="Q51:Q94" si="16">+O51-P51</f>
        <v>-79860.176371527603</v>
      </c>
      <c r="R51" s="10" t="s">
        <v>8</v>
      </c>
      <c r="S51" s="55">
        <f t="shared" si="14"/>
        <v>3.3849120570073062E-2</v>
      </c>
      <c r="T51" s="55">
        <f t="shared" si="15"/>
        <v>3.4249031716948902E-2</v>
      </c>
      <c r="U51" s="57">
        <f>+S51-T51</f>
        <v>-3.9991114687584067E-4</v>
      </c>
      <c r="V51" s="23"/>
      <c r="W51" s="16"/>
      <c r="X51" s="17"/>
    </row>
    <row r="52" spans="1:24" x14ac:dyDescent="0.2">
      <c r="A52" s="42" t="s">
        <v>9</v>
      </c>
      <c r="B52" s="33">
        <f t="shared" si="1"/>
        <v>7378.0751161076569</v>
      </c>
      <c r="C52" s="33">
        <f t="shared" si="2"/>
        <v>12081.287984381068</v>
      </c>
      <c r="D52" s="33">
        <f t="shared" si="3"/>
        <v>42982.591072458388</v>
      </c>
      <c r="E52" s="33">
        <f>E106*$E$38</f>
        <v>0</v>
      </c>
      <c r="F52" s="33"/>
      <c r="G52" s="33">
        <f t="shared" si="6"/>
        <v>1586.03980656304</v>
      </c>
      <c r="H52" s="33">
        <f t="shared" si="7"/>
        <v>1614.4183755908898</v>
      </c>
      <c r="I52" s="33">
        <f t="shared" si="8"/>
        <v>2115.5629317738799</v>
      </c>
      <c r="J52" s="33">
        <f>J106*$J$38</f>
        <v>1565.0686080299956</v>
      </c>
      <c r="K52" s="33">
        <f t="shared" si="4"/>
        <v>1287.3523267767805</v>
      </c>
      <c r="L52" s="75">
        <f t="shared" si="10"/>
        <v>70610.396221681687</v>
      </c>
      <c r="M52" s="33">
        <f t="shared" si="11"/>
        <v>0</v>
      </c>
      <c r="N52" s="33">
        <f t="shared" si="12"/>
        <v>17652.599055420415</v>
      </c>
      <c r="O52" s="99">
        <f t="shared" si="13"/>
        <v>88262.995277102105</v>
      </c>
      <c r="P52" s="33">
        <v>109272</v>
      </c>
      <c r="Q52" s="33">
        <f t="shared" si="16"/>
        <v>-21009.004722897895</v>
      </c>
      <c r="R52" s="42" t="s">
        <v>9</v>
      </c>
      <c r="S52" s="54">
        <f t="shared" si="14"/>
        <v>8.4580195927986147E-3</v>
      </c>
      <c r="T52" s="54">
        <f t="shared" si="15"/>
        <v>8.6412990227768827E-3</v>
      </c>
      <c r="U52" s="56">
        <f t="shared" ref="U52:U65" si="17">+S52-T52</f>
        <v>-1.83279429978268E-4</v>
      </c>
      <c r="V52" s="23"/>
      <c r="W52" s="16"/>
      <c r="X52" s="17"/>
    </row>
    <row r="53" spans="1:24" x14ac:dyDescent="0.2">
      <c r="A53" s="42" t="s">
        <v>10</v>
      </c>
      <c r="B53" s="33">
        <f t="shared" si="1"/>
        <v>13214.819560186346</v>
      </c>
      <c r="C53" s="33">
        <f t="shared" si="2"/>
        <v>17156.858676044121</v>
      </c>
      <c r="D53" s="33">
        <f t="shared" si="3"/>
        <v>43382.206799066211</v>
      </c>
      <c r="E53" s="33">
        <f>E107*$E$38</f>
        <v>0</v>
      </c>
      <c r="F53" s="33"/>
      <c r="G53" s="33">
        <f t="shared" si="6"/>
        <v>3556.5741116868171</v>
      </c>
      <c r="H53" s="33">
        <f t="shared" si="7"/>
        <v>4520.3714516544915</v>
      </c>
      <c r="I53" s="33">
        <f t="shared" si="8"/>
        <v>4347.3655850737969</v>
      </c>
      <c r="J53" s="33">
        <f>J107*$J$38</f>
        <v>2608.4476800499929</v>
      </c>
      <c r="K53" s="33">
        <f t="shared" si="4"/>
        <v>2288.6263587142766</v>
      </c>
      <c r="L53" s="75">
        <f t="shared" si="10"/>
        <v>91075.270222476043</v>
      </c>
      <c r="M53" s="33">
        <f t="shared" si="11"/>
        <v>0</v>
      </c>
      <c r="N53" s="33">
        <f t="shared" si="12"/>
        <v>22768.817555619</v>
      </c>
      <c r="O53" s="99">
        <f t="shared" si="13"/>
        <v>113844.08777809504</v>
      </c>
      <c r="P53" s="33">
        <v>137750</v>
      </c>
      <c r="Q53" s="33">
        <f t="shared" si="16"/>
        <v>-23905.91222190496</v>
      </c>
      <c r="R53" s="42" t="s">
        <v>10</v>
      </c>
      <c r="S53" s="54">
        <f t="shared" si="14"/>
        <v>1.0909390984618161E-2</v>
      </c>
      <c r="T53" s="54">
        <f t="shared" si="15"/>
        <v>1.0893357313744745E-2</v>
      </c>
      <c r="U53" s="56">
        <f t="shared" si="17"/>
        <v>1.6033670873416214E-5</v>
      </c>
      <c r="V53" s="23"/>
      <c r="W53" s="16"/>
      <c r="X53" s="17"/>
    </row>
    <row r="54" spans="1:24" x14ac:dyDescent="0.2">
      <c r="A54" s="10" t="s">
        <v>11</v>
      </c>
      <c r="B54" s="34">
        <f t="shared" si="1"/>
        <v>93686.618599838272</v>
      </c>
      <c r="C54" s="34">
        <f t="shared" si="2"/>
        <v>50755.706916630515</v>
      </c>
      <c r="D54" s="34">
        <f t="shared" si="3"/>
        <v>21468.113871552345</v>
      </c>
      <c r="E54" s="34">
        <f t="shared" si="5"/>
        <v>0</v>
      </c>
      <c r="F54" s="34"/>
      <c r="G54" s="34">
        <f t="shared" si="6"/>
        <v>10285.227836499713</v>
      </c>
      <c r="H54" s="34">
        <f t="shared" si="7"/>
        <v>13381.734535453375</v>
      </c>
      <c r="I54" s="34">
        <f t="shared" si="8"/>
        <v>13297.824142578673</v>
      </c>
      <c r="J54" s="34">
        <f t="shared" si="9"/>
        <v>11738.014560224967</v>
      </c>
      <c r="K54" s="34">
        <f t="shared" si="4"/>
        <v>15762.914045644578</v>
      </c>
      <c r="L54" s="76">
        <f t="shared" si="10"/>
        <v>230376.15450842242</v>
      </c>
      <c r="M54" s="34">
        <f t="shared" si="11"/>
        <v>0</v>
      </c>
      <c r="N54" s="34">
        <f t="shared" si="12"/>
        <v>57594.038627105576</v>
      </c>
      <c r="O54" s="100">
        <f t="shared" si="13"/>
        <v>287970.19313552801</v>
      </c>
      <c r="P54" s="34">
        <v>351900</v>
      </c>
      <c r="Q54" s="35">
        <f t="shared" si="16"/>
        <v>-63929.80686447199</v>
      </c>
      <c r="R54" s="10" t="s">
        <v>11</v>
      </c>
      <c r="S54" s="55">
        <f t="shared" si="14"/>
        <v>2.7595455241865949E-2</v>
      </c>
      <c r="T54" s="55">
        <f t="shared" si="15"/>
        <v>2.7828475054132672E-2</v>
      </c>
      <c r="U54" s="57">
        <f t="shared" si="17"/>
        <v>-2.3301981226672361E-4</v>
      </c>
      <c r="V54" s="23"/>
      <c r="W54" s="16"/>
      <c r="X54" s="17"/>
    </row>
    <row r="55" spans="1:24" x14ac:dyDescent="0.2">
      <c r="A55" s="10" t="s">
        <v>12</v>
      </c>
      <c r="B55" s="34">
        <f t="shared" si="1"/>
        <v>104021.89791228058</v>
      </c>
      <c r="C55" s="34">
        <f t="shared" si="2"/>
        <v>86141.727935971518</v>
      </c>
      <c r="D55" s="34">
        <f t="shared" si="3"/>
        <v>33805.879396942881</v>
      </c>
      <c r="E55" s="34">
        <f t="shared" si="5"/>
        <v>0</v>
      </c>
      <c r="F55" s="34"/>
      <c r="G55" s="34">
        <f t="shared" si="6"/>
        <v>22492.928165803114</v>
      </c>
      <c r="H55" s="34">
        <f t="shared" si="7"/>
        <v>16215.935683712936</v>
      </c>
      <c r="I55" s="34">
        <f t="shared" si="8"/>
        <v>17435.958228905602</v>
      </c>
      <c r="J55" s="34">
        <f t="shared" si="9"/>
        <v>14216.039856272459</v>
      </c>
      <c r="K55" s="34">
        <f t="shared" si="4"/>
        <v>13073.778074155305</v>
      </c>
      <c r="L55" s="76">
        <f t="shared" si="10"/>
        <v>307404.14525404444</v>
      </c>
      <c r="M55" s="34">
        <f t="shared" si="11"/>
        <v>0</v>
      </c>
      <c r="N55" s="34">
        <f t="shared" si="12"/>
        <v>76851.036313511082</v>
      </c>
      <c r="O55" s="100">
        <f t="shared" si="13"/>
        <v>384255.18156755553</v>
      </c>
      <c r="P55" s="34">
        <v>450382</v>
      </c>
      <c r="Q55" s="35">
        <f t="shared" si="16"/>
        <v>-66126.818432444474</v>
      </c>
      <c r="R55" s="10" t="s">
        <v>12</v>
      </c>
      <c r="S55" s="55">
        <f t="shared" si="14"/>
        <v>3.6822202148581791E-2</v>
      </c>
      <c r="T55" s="55">
        <f t="shared" si="15"/>
        <v>3.5616494037596987E-2</v>
      </c>
      <c r="U55" s="57">
        <f t="shared" si="17"/>
        <v>1.2057081109848045E-3</v>
      </c>
      <c r="V55" s="23"/>
      <c r="W55" s="16"/>
      <c r="X55" s="17"/>
    </row>
    <row r="56" spans="1:24" x14ac:dyDescent="0.2">
      <c r="A56" s="42" t="s">
        <v>13</v>
      </c>
      <c r="B56" s="33">
        <f t="shared" si="1"/>
        <v>6792.6084267323122</v>
      </c>
      <c r="C56" s="33">
        <f t="shared" si="2"/>
        <v>10127.312412942709</v>
      </c>
      <c r="D56" s="33">
        <f t="shared" si="3"/>
        <v>31301.579433913481</v>
      </c>
      <c r="E56" s="33">
        <f>E110*$E$38</f>
        <v>0</v>
      </c>
      <c r="F56" s="33"/>
      <c r="G56" s="33">
        <f t="shared" si="6"/>
        <v>1297.6689326424873</v>
      </c>
      <c r="H56" s="33">
        <f t="shared" si="7"/>
        <v>609.89138633433618</v>
      </c>
      <c r="I56" s="33">
        <f t="shared" si="8"/>
        <v>813.6780506822613</v>
      </c>
      <c r="J56" s="33">
        <f>J110*$J$38</f>
        <v>1499.8574160287458</v>
      </c>
      <c r="K56" s="33">
        <f t="shared" si="4"/>
        <v>743.80356658213987</v>
      </c>
      <c r="L56" s="75">
        <f t="shared" si="10"/>
        <v>53186.399625858474</v>
      </c>
      <c r="M56" s="33">
        <f t="shared" si="11"/>
        <v>0</v>
      </c>
      <c r="N56" s="33">
        <f t="shared" si="12"/>
        <v>13296.599906464613</v>
      </c>
      <c r="O56" s="99">
        <f t="shared" si="13"/>
        <v>66482.999532323083</v>
      </c>
      <c r="P56" s="33">
        <v>80051</v>
      </c>
      <c r="Q56" s="33">
        <f t="shared" si="16"/>
        <v>-13568.000467676917</v>
      </c>
      <c r="R56" s="42" t="s">
        <v>13</v>
      </c>
      <c r="S56" s="54">
        <f t="shared" si="14"/>
        <v>6.3708976889694322E-3</v>
      </c>
      <c r="T56" s="54">
        <f t="shared" si="15"/>
        <v>6.3304838208535791E-3</v>
      </c>
      <c r="U56" s="56">
        <f>+S56-T56</f>
        <v>4.0413868115853069E-5</v>
      </c>
      <c r="V56" s="23"/>
      <c r="W56" s="16"/>
      <c r="X56" s="17"/>
    </row>
    <row r="57" spans="1:24" x14ac:dyDescent="0.2">
      <c r="A57" s="10" t="s">
        <v>14</v>
      </c>
      <c r="B57" s="34">
        <f t="shared" si="1"/>
        <v>199942.8485715717</v>
      </c>
      <c r="C57" s="34">
        <f t="shared" si="2"/>
        <v>138779.92351289021</v>
      </c>
      <c r="D57" s="34">
        <f t="shared" si="3"/>
        <v>25198.491262544787</v>
      </c>
      <c r="E57" s="34">
        <f t="shared" si="5"/>
        <v>0</v>
      </c>
      <c r="F57" s="34"/>
      <c r="G57" s="34">
        <f t="shared" si="6"/>
        <v>22060.371854922287</v>
      </c>
      <c r="H57" s="34">
        <f t="shared" si="7"/>
        <v>23319.376536312851</v>
      </c>
      <c r="I57" s="34">
        <f t="shared" si="8"/>
        <v>22899.225140629354</v>
      </c>
      <c r="J57" s="34">
        <f t="shared" si="9"/>
        <v>35148.832488673652</v>
      </c>
      <c r="K57" s="34">
        <f t="shared" si="4"/>
        <v>31611.651579740945</v>
      </c>
      <c r="L57" s="76">
        <f t="shared" si="10"/>
        <v>498960.72094728565</v>
      </c>
      <c r="M57" s="34">
        <f t="shared" si="11"/>
        <v>0</v>
      </c>
      <c r="N57" s="34">
        <f t="shared" si="12"/>
        <v>124740.18023682135</v>
      </c>
      <c r="O57" s="100">
        <f>SUM(L57:N57)</f>
        <v>623700.90118410694</v>
      </c>
      <c r="P57" s="34">
        <v>759359</v>
      </c>
      <c r="Q57" s="35">
        <f t="shared" si="16"/>
        <v>-135658.09881589306</v>
      </c>
      <c r="R57" s="10" t="s">
        <v>14</v>
      </c>
      <c r="S57" s="55">
        <f t="shared" si="14"/>
        <v>5.9767679826631524E-2</v>
      </c>
      <c r="T57" s="55">
        <f t="shared" si="15"/>
        <v>6.0050591044703415E-2</v>
      </c>
      <c r="U57" s="57">
        <f t="shared" si="17"/>
        <v>-2.8291121807189068E-4</v>
      </c>
      <c r="V57" s="23"/>
      <c r="W57" s="16"/>
      <c r="X57" s="17"/>
    </row>
    <row r="58" spans="1:24" x14ac:dyDescent="0.2">
      <c r="A58" s="10" t="s">
        <v>15</v>
      </c>
      <c r="B58" s="34">
        <f t="shared" si="1"/>
        <v>28789.428327548823</v>
      </c>
      <c r="C58" s="34">
        <f t="shared" si="2"/>
        <v>32431.228691800065</v>
      </c>
      <c r="D58" s="34">
        <f t="shared" si="3"/>
        <v>39333.387466443834</v>
      </c>
      <c r="E58" s="34">
        <f t="shared" si="5"/>
        <v>0</v>
      </c>
      <c r="F58" s="34"/>
      <c r="G58" s="34">
        <f t="shared" si="6"/>
        <v>3844.9449856073702</v>
      </c>
      <c r="H58" s="34">
        <f t="shared" si="7"/>
        <v>7390.4485638160741</v>
      </c>
      <c r="I58" s="34">
        <f t="shared" si="8"/>
        <v>6044.4655193539411</v>
      </c>
      <c r="J58" s="34">
        <f t="shared" si="9"/>
        <v>5934.2184721137337</v>
      </c>
      <c r="K58" s="34">
        <f t="shared" si="4"/>
        <v>7180.5652004660415</v>
      </c>
      <c r="L58" s="76">
        <f t="shared" si="10"/>
        <v>130948.68722714987</v>
      </c>
      <c r="M58" s="34">
        <f t="shared" si="11"/>
        <v>0</v>
      </c>
      <c r="N58" s="34">
        <f t="shared" si="12"/>
        <v>32737.171806787454</v>
      </c>
      <c r="O58" s="100">
        <f t="shared" si="13"/>
        <v>163685.85903393733</v>
      </c>
      <c r="P58" s="34">
        <v>195284</v>
      </c>
      <c r="Q58" s="35">
        <f t="shared" si="16"/>
        <v>-31598.140966062667</v>
      </c>
      <c r="R58" s="10" t="s">
        <v>15</v>
      </c>
      <c r="S58" s="55">
        <f t="shared" si="14"/>
        <v>1.5685601858701947E-2</v>
      </c>
      <c r="T58" s="55">
        <f t="shared" si="15"/>
        <v>1.5443182502049572E-2</v>
      </c>
      <c r="U58" s="57">
        <f t="shared" si="17"/>
        <v>2.4241935665237496E-4</v>
      </c>
      <c r="V58" s="23"/>
      <c r="W58" s="16"/>
      <c r="X58" s="17"/>
    </row>
    <row r="59" spans="1:24" x14ac:dyDescent="0.2">
      <c r="A59" s="31" t="s">
        <v>16</v>
      </c>
      <c r="B59" s="35">
        <f t="shared" si="1"/>
        <v>17623.742180176181</v>
      </c>
      <c r="C59" s="35">
        <f t="shared" si="2"/>
        <v>22518.377012307905</v>
      </c>
      <c r="D59" s="35">
        <f t="shared" si="3"/>
        <v>36817.880128473589</v>
      </c>
      <c r="E59" s="35">
        <f>E113*$E$38</f>
        <v>0</v>
      </c>
      <c r="F59" s="35"/>
      <c r="G59" s="35">
        <f t="shared" si="6"/>
        <v>5767.4174784110546</v>
      </c>
      <c r="H59" s="35">
        <f t="shared" si="7"/>
        <v>4627.9993433605505</v>
      </c>
      <c r="I59" s="35">
        <f t="shared" si="8"/>
        <v>4231.1258635477598</v>
      </c>
      <c r="J59" s="35">
        <f>J113*$J$38</f>
        <v>3586.6155600687398</v>
      </c>
      <c r="K59" s="35">
        <f t="shared" si="4"/>
        <v>3919.2726392981981</v>
      </c>
      <c r="L59" s="82">
        <f t="shared" si="10"/>
        <v>99092.430205643963</v>
      </c>
      <c r="M59" s="35">
        <f t="shared" si="11"/>
        <v>0</v>
      </c>
      <c r="N59" s="35">
        <f t="shared" si="12"/>
        <v>24773.10755141098</v>
      </c>
      <c r="O59" s="101">
        <f t="shared" si="13"/>
        <v>123865.53775705495</v>
      </c>
      <c r="P59" s="35">
        <v>151396</v>
      </c>
      <c r="Q59" s="35">
        <f t="shared" si="16"/>
        <v>-27530.462242945054</v>
      </c>
      <c r="R59" s="31" t="s">
        <v>16</v>
      </c>
      <c r="S59" s="55">
        <f t="shared" si="14"/>
        <v>1.1869721188733541E-2</v>
      </c>
      <c r="T59" s="55">
        <f t="shared" si="15"/>
        <v>1.1972491643351719E-2</v>
      </c>
      <c r="U59" s="83">
        <f>+S59-T59</f>
        <v>-1.0277045461817846E-4</v>
      </c>
      <c r="V59" s="23"/>
      <c r="W59" s="16"/>
      <c r="X59" s="17"/>
    </row>
    <row r="60" spans="1:24" x14ac:dyDescent="0.2">
      <c r="A60" s="10" t="s">
        <v>17</v>
      </c>
      <c r="B60" s="34">
        <f t="shared" si="1"/>
        <v>22492.674341818078</v>
      </c>
      <c r="C60" s="34">
        <f t="shared" si="2"/>
        <v>29762.384008859866</v>
      </c>
      <c r="D60" s="34">
        <f t="shared" si="3"/>
        <v>39751.844814861957</v>
      </c>
      <c r="E60" s="34">
        <f t="shared" si="5"/>
        <v>0</v>
      </c>
      <c r="F60" s="34"/>
      <c r="G60" s="34">
        <f t="shared" si="6"/>
        <v>3508.5122993667246</v>
      </c>
      <c r="H60" s="34">
        <f t="shared" si="7"/>
        <v>6027.1619355393223</v>
      </c>
      <c r="I60" s="34">
        <f t="shared" si="8"/>
        <v>5230.7874686716796</v>
      </c>
      <c r="J60" s="34">
        <f t="shared" si="9"/>
        <v>5803.796088111234</v>
      </c>
      <c r="K60" s="34">
        <f t="shared" si="4"/>
        <v>5607.1345788499766</v>
      </c>
      <c r="L60" s="76">
        <f t="shared" si="10"/>
        <v>118184.29553607885</v>
      </c>
      <c r="M60" s="34">
        <f t="shared" si="11"/>
        <v>0</v>
      </c>
      <c r="N60" s="34">
        <f t="shared" si="12"/>
        <v>29546.073884019697</v>
      </c>
      <c r="O60" s="100">
        <f t="shared" si="13"/>
        <v>147730.36942009855</v>
      </c>
      <c r="P60" s="34">
        <v>178596</v>
      </c>
      <c r="Q60" s="35">
        <f t="shared" si="16"/>
        <v>-30865.630579901452</v>
      </c>
      <c r="R60" s="10" t="s">
        <v>17</v>
      </c>
      <c r="S60" s="55">
        <f t="shared" si="14"/>
        <v>1.4156627645410621E-2</v>
      </c>
      <c r="T60" s="55">
        <f t="shared" si="15"/>
        <v>1.4123484884250862E-2</v>
      </c>
      <c r="U60" s="57">
        <f t="shared" si="17"/>
        <v>3.314276115975838E-5</v>
      </c>
      <c r="V60" s="23"/>
      <c r="W60" s="16"/>
      <c r="X60" s="17"/>
    </row>
    <row r="61" spans="1:24" x14ac:dyDescent="0.2">
      <c r="A61" s="10" t="s">
        <v>18</v>
      </c>
      <c r="B61" s="34">
        <f t="shared" si="1"/>
        <v>16805.28364502902</v>
      </c>
      <c r="C61" s="34">
        <f t="shared" si="2"/>
        <v>25616.143162149205</v>
      </c>
      <c r="D61" s="34">
        <f t="shared" si="3"/>
        <v>41726.51073262914</v>
      </c>
      <c r="E61" s="34">
        <f t="shared" si="5"/>
        <v>0</v>
      </c>
      <c r="F61" s="34"/>
      <c r="G61" s="34">
        <f t="shared" si="6"/>
        <v>4229.4394841681069</v>
      </c>
      <c r="H61" s="34">
        <f t="shared" si="7"/>
        <v>2941.8290399656212</v>
      </c>
      <c r="I61" s="34">
        <f t="shared" si="8"/>
        <v>3463.9437014759128</v>
      </c>
      <c r="J61" s="34">
        <f t="shared" si="9"/>
        <v>3064.9260240587414</v>
      </c>
      <c r="K61" s="34">
        <f t="shared" si="4"/>
        <v>2946.6064368446309</v>
      </c>
      <c r="L61" s="76">
        <f t="shared" si="10"/>
        <v>100794.68222632039</v>
      </c>
      <c r="M61" s="34">
        <f t="shared" si="11"/>
        <v>0</v>
      </c>
      <c r="N61" s="34">
        <f t="shared" si="12"/>
        <v>25198.670556580088</v>
      </c>
      <c r="O61" s="100">
        <f t="shared" si="13"/>
        <v>125993.35278290047</v>
      </c>
      <c r="P61" s="35">
        <v>158635</v>
      </c>
      <c r="Q61" s="35">
        <f t="shared" si="16"/>
        <v>-32641.647217099526</v>
      </c>
      <c r="R61" s="10" t="s">
        <v>18</v>
      </c>
      <c r="S61" s="55">
        <f t="shared" si="14"/>
        <v>1.2073624320753372E-2</v>
      </c>
      <c r="T61" s="55">
        <f t="shared" si="15"/>
        <v>1.2544956351839547E-2</v>
      </c>
      <c r="U61" s="57">
        <f t="shared" si="17"/>
        <v>-4.7133203108617495E-4</v>
      </c>
      <c r="V61" s="23"/>
      <c r="W61" s="16"/>
      <c r="X61" s="17"/>
    </row>
    <row r="62" spans="1:24" x14ac:dyDescent="0.2">
      <c r="A62" s="10" t="s">
        <v>19</v>
      </c>
      <c r="B62" s="34">
        <f t="shared" si="1"/>
        <v>21787.724654611029</v>
      </c>
      <c r="C62" s="34">
        <f t="shared" si="2"/>
        <v>31215.951202246935</v>
      </c>
      <c r="D62" s="34">
        <f t="shared" si="3"/>
        <v>38391.937990827828</v>
      </c>
      <c r="E62" s="34">
        <f t="shared" si="5"/>
        <v>0</v>
      </c>
      <c r="F62" s="34"/>
      <c r="G62" s="34">
        <f t="shared" si="6"/>
        <v>4661.9957950489361</v>
      </c>
      <c r="H62" s="34">
        <f t="shared" si="7"/>
        <v>5632.5263326171053</v>
      </c>
      <c r="I62" s="34">
        <f t="shared" si="8"/>
        <v>5323.7792458925096</v>
      </c>
      <c r="J62" s="34">
        <f t="shared" si="9"/>
        <v>4499.5722480862378</v>
      </c>
      <c r="K62" s="34">
        <f t="shared" si="4"/>
        <v>4977.7623302035508</v>
      </c>
      <c r="L62" s="76">
        <f t="shared" si="10"/>
        <v>116491.24979953414</v>
      </c>
      <c r="M62" s="34">
        <f t="shared" si="11"/>
        <v>0</v>
      </c>
      <c r="N62" s="34">
        <f t="shared" si="12"/>
        <v>29122.81244988352</v>
      </c>
      <c r="O62" s="100">
        <f t="shared" si="13"/>
        <v>145614.06224941765</v>
      </c>
      <c r="P62" s="34">
        <v>174512</v>
      </c>
      <c r="Q62" s="35">
        <f t="shared" si="16"/>
        <v>-28897.93775058235</v>
      </c>
      <c r="R62" s="10" t="s">
        <v>19</v>
      </c>
      <c r="S62" s="55">
        <f t="shared" si="14"/>
        <v>1.3953827282044265E-2</v>
      </c>
      <c r="T62" s="55">
        <f t="shared" si="15"/>
        <v>1.3800519575580565E-2</v>
      </c>
      <c r="U62" s="57">
        <f t="shared" si="17"/>
        <v>1.5330770646370014E-4</v>
      </c>
      <c r="V62" s="23"/>
      <c r="W62" s="16"/>
      <c r="X62" s="17"/>
    </row>
    <row r="63" spans="1:24" x14ac:dyDescent="0.2">
      <c r="A63" s="10" t="s">
        <v>20</v>
      </c>
      <c r="B63" s="34">
        <f t="shared" si="1"/>
        <v>35151.897962087001</v>
      </c>
      <c r="C63" s="34">
        <f t="shared" si="2"/>
        <v>48063.033263306927</v>
      </c>
      <c r="D63" s="34">
        <f t="shared" si="3"/>
        <v>34221.068455435765</v>
      </c>
      <c r="E63" s="34">
        <f t="shared" si="5"/>
        <v>0</v>
      </c>
      <c r="F63" s="34"/>
      <c r="G63" s="34">
        <f t="shared" si="6"/>
        <v>10669.722335060451</v>
      </c>
      <c r="H63" s="34">
        <f t="shared" si="7"/>
        <v>8072.091877954449</v>
      </c>
      <c r="I63" s="34">
        <f t="shared" si="8"/>
        <v>7346.3504004455599</v>
      </c>
      <c r="J63" s="34">
        <f t="shared" si="9"/>
        <v>7499.2870801437293</v>
      </c>
      <c r="K63" s="34">
        <f t="shared" si="4"/>
        <v>6179.2911685285462</v>
      </c>
      <c r="L63" s="76">
        <f t="shared" si="10"/>
        <v>157202.74254296243</v>
      </c>
      <c r="M63" s="34">
        <f t="shared" si="11"/>
        <v>0</v>
      </c>
      <c r="N63" s="34">
        <f t="shared" si="12"/>
        <v>39300.685635740592</v>
      </c>
      <c r="O63" s="100">
        <f t="shared" si="13"/>
        <v>196503.428178703</v>
      </c>
      <c r="P63" s="34">
        <v>243005</v>
      </c>
      <c r="Q63" s="35">
        <f t="shared" si="16"/>
        <v>-46501.571821296995</v>
      </c>
      <c r="R63" s="10" t="s">
        <v>20</v>
      </c>
      <c r="S63" s="55">
        <f t="shared" si="14"/>
        <v>1.8830426503990878E-2</v>
      </c>
      <c r="T63" s="55">
        <f t="shared" si="15"/>
        <v>1.9216989430319721E-2</v>
      </c>
      <c r="U63" s="57">
        <f t="shared" si="17"/>
        <v>-3.8656292632884351E-4</v>
      </c>
      <c r="V63" s="23"/>
      <c r="W63" s="16"/>
      <c r="X63" s="17"/>
    </row>
    <row r="64" spans="1:24" x14ac:dyDescent="0.2">
      <c r="A64" s="10" t="s">
        <v>21</v>
      </c>
      <c r="B64" s="34">
        <f t="shared" si="1"/>
        <v>19493.651096242334</v>
      </c>
      <c r="C64" s="34">
        <f t="shared" si="2"/>
        <v>27999.040200488664</v>
      </c>
      <c r="D64" s="34">
        <f t="shared" si="3"/>
        <v>45488.689250571777</v>
      </c>
      <c r="E64" s="34">
        <f t="shared" si="5"/>
        <v>0</v>
      </c>
      <c r="F64" s="34"/>
      <c r="G64" s="34">
        <f t="shared" si="6"/>
        <v>3989.1304225676458</v>
      </c>
      <c r="H64" s="34">
        <f t="shared" si="7"/>
        <v>4376.8675960464125</v>
      </c>
      <c r="I64" s="34">
        <f t="shared" si="8"/>
        <v>4114.8861420217218</v>
      </c>
      <c r="J64" s="34">
        <f t="shared" si="9"/>
        <v>4499.5722480862378</v>
      </c>
      <c r="K64" s="34">
        <f t="shared" si="4"/>
        <v>5378.2719429785493</v>
      </c>
      <c r="L64" s="76">
        <f t="shared" si="10"/>
        <v>115340.10889900335</v>
      </c>
      <c r="M64" s="34">
        <f t="shared" si="11"/>
        <v>0</v>
      </c>
      <c r="N64" s="34">
        <f t="shared" si="12"/>
        <v>28835.027224750822</v>
      </c>
      <c r="O64" s="100">
        <f t="shared" si="13"/>
        <v>144175.13612375417</v>
      </c>
      <c r="P64" s="34">
        <v>169784</v>
      </c>
      <c r="Q64" s="35">
        <f t="shared" si="16"/>
        <v>-25608.863876245829</v>
      </c>
      <c r="R64" s="10" t="s">
        <v>21</v>
      </c>
      <c r="S64" s="55">
        <f t="shared" si="14"/>
        <v>1.3815938630914284E-2</v>
      </c>
      <c r="T64" s="55">
        <f t="shared" si="15"/>
        <v>1.3426626338706626E-2</v>
      </c>
      <c r="U64" s="57">
        <f t="shared" si="17"/>
        <v>3.8931229220765841E-4</v>
      </c>
      <c r="V64" s="23"/>
      <c r="W64" s="16"/>
      <c r="X64" s="17"/>
    </row>
    <row r="65" spans="1:24" x14ac:dyDescent="0.2">
      <c r="A65" s="10" t="s">
        <v>22</v>
      </c>
      <c r="B65" s="34">
        <f t="shared" si="1"/>
        <v>75011.426038743099</v>
      </c>
      <c r="C65" s="34">
        <f t="shared" si="2"/>
        <v>44869.951231932049</v>
      </c>
      <c r="D65" s="34">
        <f t="shared" si="3"/>
        <v>33522.343216107809</v>
      </c>
      <c r="E65" s="34">
        <f t="shared" si="5"/>
        <v>0</v>
      </c>
      <c r="F65" s="34"/>
      <c r="G65" s="34">
        <f t="shared" si="6"/>
        <v>10621.66052274036</v>
      </c>
      <c r="H65" s="34">
        <f t="shared" si="7"/>
        <v>10332.277603781695</v>
      </c>
      <c r="I65" s="34">
        <f t="shared" si="8"/>
        <v>10415.079048732945</v>
      </c>
      <c r="J65" s="34">
        <f t="shared" si="9"/>
        <v>10564.21310420247</v>
      </c>
      <c r="K65" s="34">
        <f t="shared" si="4"/>
        <v>8725.3879925981782</v>
      </c>
      <c r="L65" s="76">
        <f t="shared" si="10"/>
        <v>204062.3387588386</v>
      </c>
      <c r="M65" s="34">
        <f t="shared" si="11"/>
        <v>0</v>
      </c>
      <c r="N65" s="34">
        <f t="shared" si="12"/>
        <v>51015.584689709627</v>
      </c>
      <c r="O65" s="100">
        <f t="shared" si="13"/>
        <v>255077.92344854822</v>
      </c>
      <c r="P65" s="34">
        <v>307528</v>
      </c>
      <c r="Q65" s="35">
        <f t="shared" si="16"/>
        <v>-52450.076551451784</v>
      </c>
      <c r="R65" s="10" t="s">
        <v>22</v>
      </c>
      <c r="S65" s="55">
        <f t="shared" si="14"/>
        <v>2.4443472232557575E-2</v>
      </c>
      <c r="T65" s="55">
        <f t="shared" si="15"/>
        <v>2.431950916864823E-2</v>
      </c>
      <c r="U65" s="57">
        <f t="shared" si="17"/>
        <v>1.2396306390934433E-4</v>
      </c>
      <c r="V65" s="23"/>
      <c r="W65" s="16"/>
      <c r="X65" s="17"/>
    </row>
    <row r="66" spans="1:24" x14ac:dyDescent="0.2">
      <c r="A66" s="42" t="s">
        <v>23</v>
      </c>
      <c r="B66" s="33">
        <f t="shared" si="1"/>
        <v>10980.487500733499</v>
      </c>
      <c r="C66" s="33">
        <f t="shared" si="2"/>
        <v>14488.013993103923</v>
      </c>
      <c r="D66" s="33">
        <f t="shared" si="3"/>
        <v>36466.814076319351</v>
      </c>
      <c r="E66" s="33">
        <f>E120*$E$38</f>
        <v>0</v>
      </c>
      <c r="F66" s="33"/>
      <c r="G66" s="33">
        <f t="shared" si="6"/>
        <v>2931.7705515256193</v>
      </c>
      <c r="H66" s="33">
        <f t="shared" si="7"/>
        <v>2044.9299424151272</v>
      </c>
      <c r="I66" s="33">
        <f t="shared" si="8"/>
        <v>2859.4971495405189</v>
      </c>
      <c r="J66" s="33">
        <f>J120*$J$38</f>
        <v>1565.0686080299956</v>
      </c>
      <c r="K66" s="33">
        <f t="shared" si="4"/>
        <v>1888.116745939278</v>
      </c>
      <c r="L66" s="75">
        <f t="shared" si="10"/>
        <v>73224.698567607309</v>
      </c>
      <c r="M66" s="33">
        <f t="shared" si="11"/>
        <v>0</v>
      </c>
      <c r="N66" s="33">
        <f t="shared" si="12"/>
        <v>18306.17464190182</v>
      </c>
      <c r="O66" s="99">
        <f t="shared" si="13"/>
        <v>91530.873209509125</v>
      </c>
      <c r="P66" s="33">
        <v>113908</v>
      </c>
      <c r="Q66" s="33">
        <f t="shared" si="16"/>
        <v>-22377.126790490875</v>
      </c>
      <c r="R66" s="42" t="s">
        <v>23</v>
      </c>
      <c r="S66" s="54">
        <f t="shared" si="14"/>
        <v>8.7711720695800507E-3</v>
      </c>
      <c r="T66" s="54">
        <f t="shared" si="15"/>
        <v>9.007916841336016E-3</v>
      </c>
      <c r="U66" s="56">
        <f t="shared" ref="U66:U81" si="18">+S66-T66</f>
        <v>-2.3674477175596523E-4</v>
      </c>
      <c r="V66" s="23"/>
      <c r="W66" s="16"/>
      <c r="X66" s="17"/>
    </row>
    <row r="67" spans="1:24" x14ac:dyDescent="0.2">
      <c r="A67" s="42" t="s">
        <v>50</v>
      </c>
      <c r="B67" s="33">
        <f t="shared" si="1"/>
        <v>12163.369179267358</v>
      </c>
      <c r="C67" s="33">
        <f t="shared" si="2"/>
        <v>18705.741750964768</v>
      </c>
      <c r="D67" s="33">
        <f t="shared" si="3"/>
        <v>37909.893443848727</v>
      </c>
      <c r="E67" s="33">
        <f>E121*$E$38</f>
        <v>0</v>
      </c>
      <c r="F67" s="33"/>
      <c r="G67" s="33">
        <f t="shared" si="6"/>
        <v>1586.03980656304</v>
      </c>
      <c r="H67" s="33">
        <f t="shared" si="7"/>
        <v>3982.231993124195</v>
      </c>
      <c r="I67" s="33">
        <f t="shared" si="8"/>
        <v>3463.9437014759128</v>
      </c>
      <c r="J67" s="33">
        <f>J121*$J$38</f>
        <v>1825.9133760349951</v>
      </c>
      <c r="K67" s="33">
        <f t="shared" si="4"/>
        <v>1888.116745939278</v>
      </c>
      <c r="L67" s="75">
        <f t="shared" si="10"/>
        <v>81525.249997218285</v>
      </c>
      <c r="M67" s="33">
        <f t="shared" si="11"/>
        <v>0</v>
      </c>
      <c r="N67" s="33">
        <f t="shared" si="12"/>
        <v>20381.312499304564</v>
      </c>
      <c r="O67" s="99">
        <f t="shared" si="13"/>
        <v>101906.56249652285</v>
      </c>
      <c r="P67" s="33">
        <v>122384</v>
      </c>
      <c r="Q67" s="33">
        <f t="shared" si="16"/>
        <v>-20477.437503477151</v>
      </c>
      <c r="R67" s="42" t="s">
        <v>50</v>
      </c>
      <c r="S67" s="54">
        <f t="shared" si="14"/>
        <v>9.7654481306046828E-3</v>
      </c>
      <c r="T67" s="54">
        <f t="shared" si="15"/>
        <v>9.6782042939044417E-3</v>
      </c>
      <c r="U67" s="56">
        <f t="shared" si="18"/>
        <v>8.7243836700241079E-5</v>
      </c>
      <c r="V67" s="23"/>
      <c r="W67" s="16"/>
      <c r="X67" s="17"/>
    </row>
    <row r="68" spans="1:24" x14ac:dyDescent="0.2">
      <c r="A68" s="10" t="s">
        <v>24</v>
      </c>
      <c r="B68" s="34">
        <f t="shared" si="1"/>
        <v>80585.307887592047</v>
      </c>
      <c r="C68" s="34">
        <f t="shared" si="2"/>
        <v>80994.670333158268</v>
      </c>
      <c r="D68" s="34">
        <f t="shared" si="3"/>
        <v>30665.744570876304</v>
      </c>
      <c r="E68" s="34">
        <f t="shared" si="5"/>
        <v>0</v>
      </c>
      <c r="F68" s="34"/>
      <c r="G68" s="34">
        <f t="shared" si="6"/>
        <v>18119.303244674731</v>
      </c>
      <c r="H68" s="34">
        <f t="shared" si="7"/>
        <v>14314.509596905891</v>
      </c>
      <c r="I68" s="34">
        <f t="shared" si="8"/>
        <v>15994.585681982739</v>
      </c>
      <c r="J68" s="34">
        <f t="shared" si="9"/>
        <v>16824.487536322453</v>
      </c>
      <c r="K68" s="34">
        <f t="shared" si="4"/>
        <v>12530.229313960663</v>
      </c>
      <c r="L68" s="76">
        <f t="shared" si="10"/>
        <v>270028.83816547308</v>
      </c>
      <c r="M68" s="34">
        <f t="shared" si="11"/>
        <v>0</v>
      </c>
      <c r="N68" s="34">
        <f t="shared" si="12"/>
        <v>67507.20954136824</v>
      </c>
      <c r="O68" s="100">
        <f t="shared" si="13"/>
        <v>337536.04770684132</v>
      </c>
      <c r="P68" s="34">
        <v>407790</v>
      </c>
      <c r="Q68" s="35">
        <f t="shared" si="16"/>
        <v>-70253.952293158683</v>
      </c>
      <c r="R68" s="10" t="s">
        <v>24</v>
      </c>
      <c r="S68" s="55">
        <f t="shared" si="14"/>
        <v>3.2345225717950558E-2</v>
      </c>
      <c r="T68" s="55">
        <f t="shared" si="15"/>
        <v>3.2248291680377274E-2</v>
      </c>
      <c r="U68" s="57">
        <f t="shared" si="18"/>
        <v>9.693403757328467E-5</v>
      </c>
      <c r="V68" s="23"/>
      <c r="W68" s="16"/>
      <c r="X68" s="17"/>
    </row>
    <row r="69" spans="1:24" x14ac:dyDescent="0.2">
      <c r="A69" s="10" t="s">
        <v>25</v>
      </c>
      <c r="B69" s="34">
        <f t="shared" si="1"/>
        <v>30808.690990904601</v>
      </c>
      <c r="C69" s="34">
        <f t="shared" si="2"/>
        <v>38054.865702281189</v>
      </c>
      <c r="D69" s="34">
        <f t="shared" si="3"/>
        <v>28109.529280077488</v>
      </c>
      <c r="E69" s="34">
        <f t="shared" si="5"/>
        <v>0</v>
      </c>
      <c r="F69" s="34"/>
      <c r="G69" s="34">
        <f t="shared" si="6"/>
        <v>7641.8281588946475</v>
      </c>
      <c r="H69" s="34">
        <f t="shared" si="7"/>
        <v>7318.6966360120341</v>
      </c>
      <c r="I69" s="34">
        <f t="shared" si="8"/>
        <v>6207.2011294903941</v>
      </c>
      <c r="J69" s="34">
        <f t="shared" si="9"/>
        <v>4629.9946320887375</v>
      </c>
      <c r="K69" s="34">
        <f t="shared" si="4"/>
        <v>5149.409307107122</v>
      </c>
      <c r="L69" s="76">
        <f t="shared" si="10"/>
        <v>127920.21583685621</v>
      </c>
      <c r="M69" s="34">
        <f t="shared" si="11"/>
        <v>0</v>
      </c>
      <c r="N69" s="34">
        <f t="shared" si="12"/>
        <v>31980.053959214038</v>
      </c>
      <c r="O69" s="100">
        <f t="shared" si="13"/>
        <v>159900.26979607024</v>
      </c>
      <c r="P69" s="34">
        <v>190300</v>
      </c>
      <c r="Q69" s="35">
        <f t="shared" si="16"/>
        <v>-30399.730203929765</v>
      </c>
      <c r="R69" s="10" t="s">
        <v>25</v>
      </c>
      <c r="S69" s="55">
        <f t="shared" si="14"/>
        <v>1.5322838416971412E-2</v>
      </c>
      <c r="T69" s="55">
        <f t="shared" si="15"/>
        <v>1.5049044622908347E-2</v>
      </c>
      <c r="U69" s="57">
        <f t="shared" si="18"/>
        <v>2.7379379406306491E-4</v>
      </c>
      <c r="V69" s="23"/>
      <c r="W69" s="16"/>
      <c r="X69" s="17"/>
    </row>
    <row r="70" spans="1:24" x14ac:dyDescent="0.2">
      <c r="A70" s="10" t="s">
        <v>26</v>
      </c>
      <c r="B70" s="34">
        <f t="shared" si="1"/>
        <v>259875.5202839539</v>
      </c>
      <c r="C70" s="34">
        <f t="shared" si="2"/>
        <v>143474.23067841894</v>
      </c>
      <c r="D70" s="34">
        <f t="shared" si="3"/>
        <v>27803.39858715385</v>
      </c>
      <c r="E70" s="34">
        <f t="shared" si="5"/>
        <v>0</v>
      </c>
      <c r="F70" s="34"/>
      <c r="G70" s="34">
        <f t="shared" si="6"/>
        <v>41285.096782959132</v>
      </c>
      <c r="H70" s="34">
        <f t="shared" si="7"/>
        <v>42764.148971207571</v>
      </c>
      <c r="I70" s="34">
        <f t="shared" si="8"/>
        <v>38568.339602339191</v>
      </c>
      <c r="J70" s="34">
        <f t="shared" si="9"/>
        <v>38278.969704733645</v>
      </c>
      <c r="K70" s="34">
        <f t="shared" si="4"/>
        <v>46459.115081899807</v>
      </c>
      <c r="L70" s="76">
        <f t="shared" si="10"/>
        <v>638508.81969266606</v>
      </c>
      <c r="M70" s="34">
        <f t="shared" si="11"/>
        <v>0</v>
      </c>
      <c r="N70" s="34">
        <f t="shared" si="12"/>
        <v>159627.20492316646</v>
      </c>
      <c r="O70" s="100">
        <f>SUM(L70:N70)</f>
        <v>798136.02461583249</v>
      </c>
      <c r="P70" s="34">
        <v>935364</v>
      </c>
      <c r="Q70" s="35">
        <f t="shared" si="16"/>
        <v>-137227.97538416751</v>
      </c>
      <c r="R70" s="10" t="s">
        <v>26</v>
      </c>
      <c r="S70" s="55">
        <f t="shared" si="14"/>
        <v>7.6483356504335812E-2</v>
      </c>
      <c r="T70" s="55">
        <f t="shared" si="15"/>
        <v>7.3969178006631858E-2</v>
      </c>
      <c r="U70" s="57">
        <f t="shared" si="18"/>
        <v>2.5141784977039533E-3</v>
      </c>
      <c r="V70" s="23"/>
      <c r="W70" s="16"/>
      <c r="X70" s="17"/>
    </row>
    <row r="71" spans="1:24" x14ac:dyDescent="0.2">
      <c r="A71" s="10" t="s">
        <v>27</v>
      </c>
      <c r="B71" s="34">
        <f t="shared" si="1"/>
        <v>36711.151083790726</v>
      </c>
      <c r="C71" s="34">
        <f t="shared" si="2"/>
        <v>39341.630102984498</v>
      </c>
      <c r="D71" s="34">
        <f t="shared" si="3"/>
        <v>35726.710218815562</v>
      </c>
      <c r="E71" s="34">
        <f t="shared" si="5"/>
        <v>0</v>
      </c>
      <c r="F71" s="34"/>
      <c r="G71" s="34">
        <f t="shared" si="6"/>
        <v>5479.0466044905024</v>
      </c>
      <c r="H71" s="34">
        <f t="shared" si="7"/>
        <v>8359.0995891706079</v>
      </c>
      <c r="I71" s="34">
        <f t="shared" si="8"/>
        <v>7392.8462890559749</v>
      </c>
      <c r="J71" s="34">
        <f t="shared" si="9"/>
        <v>7238.442312138729</v>
      </c>
      <c r="K71" s="34">
        <f t="shared" si="4"/>
        <v>9154.5054348571066</v>
      </c>
      <c r="L71" s="76">
        <f t="shared" si="10"/>
        <v>149403.43163530371</v>
      </c>
      <c r="M71" s="34">
        <f t="shared" si="11"/>
        <v>0</v>
      </c>
      <c r="N71" s="34">
        <f t="shared" si="12"/>
        <v>37350.857908825914</v>
      </c>
      <c r="O71" s="100">
        <f t="shared" si="13"/>
        <v>186754.28954412963</v>
      </c>
      <c r="P71" s="34">
        <v>232005</v>
      </c>
      <c r="Q71" s="35">
        <f t="shared" si="16"/>
        <v>-45250.710455870372</v>
      </c>
      <c r="R71" s="10" t="s">
        <v>27</v>
      </c>
      <c r="S71" s="55">
        <f t="shared" si="14"/>
        <v>1.7896191207247857E-2</v>
      </c>
      <c r="T71" s="55">
        <f t="shared" si="15"/>
        <v>1.8347102457897273E-2</v>
      </c>
      <c r="U71" s="57">
        <f t="shared" si="18"/>
        <v>-4.5091125064941617E-4</v>
      </c>
      <c r="V71" s="23"/>
      <c r="W71" s="16"/>
      <c r="X71" s="17"/>
    </row>
    <row r="72" spans="1:24" x14ac:dyDescent="0.2">
      <c r="A72" s="42" t="s">
        <v>28</v>
      </c>
      <c r="B72" s="33">
        <f t="shared" si="1"/>
        <v>11751.152836747984</v>
      </c>
      <c r="C72" s="33">
        <f t="shared" si="2"/>
        <v>18538.938958281007</v>
      </c>
      <c r="D72" s="33">
        <f t="shared" si="3"/>
        <v>41351.425069666228</v>
      </c>
      <c r="E72" s="33">
        <f>E126*$E$38</f>
        <v>0</v>
      </c>
      <c r="F72" s="33"/>
      <c r="G72" s="33">
        <f t="shared" si="6"/>
        <v>3124.0178008059879</v>
      </c>
      <c r="H72" s="33">
        <f t="shared" si="7"/>
        <v>3551.7204262999576</v>
      </c>
      <c r="I72" s="33">
        <f t="shared" si="8"/>
        <v>2998.9848153717635</v>
      </c>
      <c r="J72" s="33">
        <f>J126*$J$38</f>
        <v>2021.5469520387444</v>
      </c>
      <c r="K72" s="33">
        <f t="shared" si="4"/>
        <v>2231.4106997464191</v>
      </c>
      <c r="L72" s="75">
        <f t="shared" si="10"/>
        <v>85569.197558958098</v>
      </c>
      <c r="M72" s="33">
        <f t="shared" si="11"/>
        <v>0</v>
      </c>
      <c r="N72" s="33">
        <f t="shared" si="12"/>
        <v>21392.299389739514</v>
      </c>
      <c r="O72" s="99">
        <f t="shared" si="13"/>
        <v>106961.4969486976</v>
      </c>
      <c r="P72" s="33">
        <v>134522</v>
      </c>
      <c r="Q72" s="33">
        <f t="shared" si="16"/>
        <v>-27560.503051302396</v>
      </c>
      <c r="R72" s="42" t="s">
        <v>28</v>
      </c>
      <c r="S72" s="54">
        <f t="shared" si="14"/>
        <v>1.0249849713652915E-2</v>
      </c>
      <c r="T72" s="54">
        <f t="shared" si="15"/>
        <v>1.0638085027655684E-2</v>
      </c>
      <c r="U72" s="56">
        <f>+S72-T72</f>
        <v>-3.8823531400276889E-4</v>
      </c>
      <c r="V72" s="23"/>
      <c r="W72" s="16"/>
      <c r="X72" s="17"/>
    </row>
    <row r="73" spans="1:24" x14ac:dyDescent="0.2">
      <c r="A73" s="10" t="s">
        <v>29</v>
      </c>
      <c r="B73" s="34">
        <f t="shared" si="1"/>
        <v>136491.40257304584</v>
      </c>
      <c r="C73" s="34">
        <f t="shared" si="2"/>
        <v>94338.893747859256</v>
      </c>
      <c r="D73" s="34">
        <f t="shared" si="3"/>
        <v>34451.973322606013</v>
      </c>
      <c r="E73" s="34">
        <f t="shared" si="5"/>
        <v>0</v>
      </c>
      <c r="F73" s="34"/>
      <c r="G73" s="34">
        <f t="shared" si="6"/>
        <v>17542.561496833627</v>
      </c>
      <c r="H73" s="34">
        <f t="shared" si="7"/>
        <v>15570.16833347658</v>
      </c>
      <c r="I73" s="34">
        <f t="shared" si="8"/>
        <v>17714.93356056809</v>
      </c>
      <c r="J73" s="34">
        <f t="shared" si="9"/>
        <v>22563.072432432436</v>
      </c>
      <c r="K73" s="34">
        <f t="shared" si="4"/>
        <v>24345.262890823113</v>
      </c>
      <c r="L73" s="76">
        <f t="shared" si="10"/>
        <v>363018.26835764496</v>
      </c>
      <c r="M73" s="34">
        <f t="shared" si="11"/>
        <v>0</v>
      </c>
      <c r="N73" s="34">
        <f t="shared" si="12"/>
        <v>90754.567089411197</v>
      </c>
      <c r="O73" s="100">
        <f t="shared" si="13"/>
        <v>453772.83544705616</v>
      </c>
      <c r="P73" s="34">
        <v>532592</v>
      </c>
      <c r="Q73" s="35">
        <f t="shared" si="16"/>
        <v>-78819.164552943839</v>
      </c>
      <c r="R73" s="10" t="s">
        <v>29</v>
      </c>
      <c r="S73" s="55">
        <f t="shared" si="14"/>
        <v>4.3483903088055206E-2</v>
      </c>
      <c r="T73" s="55">
        <f t="shared" si="15"/>
        <v>4.2117712946946939E-2</v>
      </c>
      <c r="U73" s="57">
        <f t="shared" si="18"/>
        <v>1.3661901411082672E-3</v>
      </c>
      <c r="V73" s="23"/>
      <c r="W73" s="16"/>
      <c r="X73" s="17"/>
    </row>
    <row r="74" spans="1:24" x14ac:dyDescent="0.2">
      <c r="A74" s="42" t="s">
        <v>30</v>
      </c>
      <c r="B74" s="33">
        <f t="shared" si="1"/>
        <v>13889.898497935468</v>
      </c>
      <c r="C74" s="33">
        <f t="shared" si="2"/>
        <v>14059.092526202819</v>
      </c>
      <c r="D74" s="33">
        <f t="shared" si="3"/>
        <v>36919.629333447221</v>
      </c>
      <c r="E74" s="33">
        <f>E128*$E$38</f>
        <v>0</v>
      </c>
      <c r="F74" s="33"/>
      <c r="G74" s="33">
        <f t="shared" si="6"/>
        <v>3556.5741116868171</v>
      </c>
      <c r="H74" s="33">
        <f t="shared" si="7"/>
        <v>2475.4415092393642</v>
      </c>
      <c r="I74" s="33">
        <f t="shared" si="8"/>
        <v>3696.4231445279875</v>
      </c>
      <c r="J74" s="33">
        <f>J128*$J$38</f>
        <v>2999.7148320574915</v>
      </c>
      <c r="K74" s="33">
        <f t="shared" si="4"/>
        <v>5120.801477623193</v>
      </c>
      <c r="L74" s="75">
        <f t="shared" si="10"/>
        <v>82717.575432720361</v>
      </c>
      <c r="M74" s="33">
        <f t="shared" si="11"/>
        <v>0</v>
      </c>
      <c r="N74" s="33">
        <f t="shared" si="12"/>
        <v>20679.393858180079</v>
      </c>
      <c r="O74" s="99">
        <f t="shared" si="13"/>
        <v>103396.96929090044</v>
      </c>
      <c r="P74" s="33">
        <v>122671</v>
      </c>
      <c r="Q74" s="33">
        <f t="shared" si="16"/>
        <v>-19274.030709099563</v>
      </c>
      <c r="R74" s="42" t="s">
        <v>30</v>
      </c>
      <c r="S74" s="54">
        <f t="shared" si="14"/>
        <v>9.9082700440068904E-3</v>
      </c>
      <c r="T74" s="54">
        <f t="shared" si="15"/>
        <v>9.700900435821282E-3</v>
      </c>
      <c r="U74" s="56">
        <f>+S74-T74</f>
        <v>2.0736960818560843E-4</v>
      </c>
      <c r="V74" s="23"/>
      <c r="W74" s="16"/>
      <c r="X74" s="17"/>
    </row>
    <row r="75" spans="1:24" x14ac:dyDescent="0.2">
      <c r="A75" s="10" t="s">
        <v>31</v>
      </c>
      <c r="B75" s="34">
        <f t="shared" si="1"/>
        <v>33264.0665963461</v>
      </c>
      <c r="C75" s="34">
        <f t="shared" si="2"/>
        <v>28332.645785856188</v>
      </c>
      <c r="D75" s="34">
        <f t="shared" si="3"/>
        <v>30634.918918232343</v>
      </c>
      <c r="E75" s="34">
        <f t="shared" si="5"/>
        <v>0</v>
      </c>
      <c r="F75" s="34"/>
      <c r="G75" s="34">
        <f t="shared" si="6"/>
        <v>6632.5301001727121</v>
      </c>
      <c r="H75" s="34">
        <f t="shared" si="7"/>
        <v>5022.6349462827684</v>
      </c>
      <c r="I75" s="34">
        <f t="shared" si="8"/>
        <v>5161.0436357560584</v>
      </c>
      <c r="J75" s="34">
        <f t="shared" si="9"/>
        <v>5282.1065521012351</v>
      </c>
      <c r="K75" s="34">
        <f t="shared" si="4"/>
        <v>5492.7032609142634</v>
      </c>
      <c r="L75" s="76">
        <f t="shared" si="10"/>
        <v>119822.64979566165</v>
      </c>
      <c r="M75" s="34">
        <f t="shared" si="11"/>
        <v>0</v>
      </c>
      <c r="N75" s="34">
        <f t="shared" si="12"/>
        <v>29955.662448915398</v>
      </c>
      <c r="O75" s="100">
        <f t="shared" si="13"/>
        <v>149778.31224457704</v>
      </c>
      <c r="P75" s="34">
        <v>184612</v>
      </c>
      <c r="Q75" s="35">
        <f t="shared" si="16"/>
        <v>-34833.687755422958</v>
      </c>
      <c r="R75" s="10" t="s">
        <v>31</v>
      </c>
      <c r="S75" s="55">
        <f t="shared" si="14"/>
        <v>1.4352876826395125E-2</v>
      </c>
      <c r="T75" s="55">
        <f t="shared" si="15"/>
        <v>1.4599233977532084E-2</v>
      </c>
      <c r="U75" s="57">
        <f t="shared" si="18"/>
        <v>-2.4635715113695972E-4</v>
      </c>
      <c r="V75" s="23"/>
      <c r="W75" s="16"/>
      <c r="X75" s="17"/>
    </row>
    <row r="76" spans="1:24" x14ac:dyDescent="0.2">
      <c r="A76" s="10" t="s">
        <v>32</v>
      </c>
      <c r="B76" s="34">
        <f t="shared" si="1"/>
        <v>39178.474989015391</v>
      </c>
      <c r="C76" s="34">
        <f t="shared" si="2"/>
        <v>31263.609143013728</v>
      </c>
      <c r="D76" s="34">
        <f t="shared" si="3"/>
        <v>44176.119262683831</v>
      </c>
      <c r="E76" s="34">
        <f t="shared" si="5"/>
        <v>0</v>
      </c>
      <c r="F76" s="34"/>
      <c r="G76" s="34">
        <f t="shared" si="6"/>
        <v>6968.9627864133581</v>
      </c>
      <c r="H76" s="34">
        <f t="shared" si="7"/>
        <v>8610.231336484745</v>
      </c>
      <c r="I76" s="34">
        <f t="shared" si="8"/>
        <v>7044.1271244778627</v>
      </c>
      <c r="J76" s="34">
        <f t="shared" si="9"/>
        <v>5673.3737041087343</v>
      </c>
      <c r="K76" s="34">
        <f t="shared" si="4"/>
        <v>6865.8790761428299</v>
      </c>
      <c r="L76" s="76">
        <f t="shared" si="10"/>
        <v>149780.7774223405</v>
      </c>
      <c r="M76" s="34">
        <f t="shared" si="11"/>
        <v>0</v>
      </c>
      <c r="N76" s="34">
        <f t="shared" si="12"/>
        <v>37445.19435558511</v>
      </c>
      <c r="O76" s="100">
        <f t="shared" si="13"/>
        <v>187225.97177792562</v>
      </c>
      <c r="P76" s="34">
        <v>227698</v>
      </c>
      <c r="Q76" s="35">
        <f t="shared" si="16"/>
        <v>-40472.028222074383</v>
      </c>
      <c r="R76" s="10" t="s">
        <v>32</v>
      </c>
      <c r="S76" s="55">
        <f t="shared" si="14"/>
        <v>1.7941391322681244E-2</v>
      </c>
      <c r="T76" s="55">
        <f t="shared" si="15"/>
        <v>1.8006502167876956E-2</v>
      </c>
      <c r="U76" s="57">
        <f t="shared" si="18"/>
        <v>-6.5110845195712197E-5</v>
      </c>
      <c r="V76" s="23"/>
      <c r="W76" s="16"/>
      <c r="X76" s="17"/>
    </row>
    <row r="77" spans="1:24" x14ac:dyDescent="0.2">
      <c r="A77" s="10" t="s">
        <v>33</v>
      </c>
      <c r="B77" s="34">
        <f t="shared" si="1"/>
        <v>33753.946887456084</v>
      </c>
      <c r="C77" s="34">
        <f t="shared" si="2"/>
        <v>30834.687676112622</v>
      </c>
      <c r="D77" s="34">
        <f t="shared" si="3"/>
        <v>37170.103626291435</v>
      </c>
      <c r="E77" s="34">
        <f t="shared" si="5"/>
        <v>0</v>
      </c>
      <c r="F77" s="34"/>
      <c r="G77" s="34">
        <f t="shared" si="6"/>
        <v>7689.8899712147404</v>
      </c>
      <c r="H77" s="34">
        <f t="shared" si="7"/>
        <v>4376.8675960464125</v>
      </c>
      <c r="I77" s="34">
        <f t="shared" si="8"/>
        <v>5463.2669117237547</v>
      </c>
      <c r="J77" s="34">
        <f t="shared" si="9"/>
        <v>6651.5415841274817</v>
      </c>
      <c r="K77" s="34">
        <f t="shared" si="4"/>
        <v>8296.2705503392517</v>
      </c>
      <c r="L77" s="76">
        <f t="shared" si="10"/>
        <v>134236.57480331179</v>
      </c>
      <c r="M77" s="34">
        <f t="shared" si="11"/>
        <v>0</v>
      </c>
      <c r="N77" s="34">
        <f t="shared" si="12"/>
        <v>33559.143700827932</v>
      </c>
      <c r="O77" s="100">
        <f t="shared" si="13"/>
        <v>167795.71850413972</v>
      </c>
      <c r="P77" s="34">
        <v>212673</v>
      </c>
      <c r="Q77" s="35">
        <f t="shared" si="16"/>
        <v>-44877.281495860283</v>
      </c>
      <c r="R77" s="10" t="s">
        <v>33</v>
      </c>
      <c r="S77" s="55">
        <f t="shared" si="14"/>
        <v>1.6079439296616756E-2</v>
      </c>
      <c r="T77" s="55">
        <f t="shared" si="15"/>
        <v>1.681831564418175E-2</v>
      </c>
      <c r="U77" s="57">
        <f t="shared" si="18"/>
        <v>-7.3887634756499357E-4</v>
      </c>
      <c r="V77" s="23"/>
      <c r="W77" s="16"/>
      <c r="X77" s="17"/>
    </row>
    <row r="78" spans="1:24" x14ac:dyDescent="0.2">
      <c r="A78" s="42" t="s">
        <v>35</v>
      </c>
      <c r="B78" s="33">
        <f t="shared" si="1"/>
        <v>10000.726918513536</v>
      </c>
      <c r="C78" s="33">
        <f t="shared" si="2"/>
        <v>13701.657970451901</v>
      </c>
      <c r="D78" s="33">
        <f t="shared" si="3"/>
        <v>44196.139256911469</v>
      </c>
      <c r="E78" s="33">
        <f>E132*$E$38</f>
        <v>0</v>
      </c>
      <c r="F78" s="33"/>
      <c r="G78" s="33">
        <f t="shared" si="6"/>
        <v>2355.0288036845141</v>
      </c>
      <c r="H78" s="33">
        <f t="shared" si="7"/>
        <v>3982.231993124195</v>
      </c>
      <c r="I78" s="33">
        <f t="shared" si="8"/>
        <v>3626.6793116123645</v>
      </c>
      <c r="J78" s="33">
        <f>J132*$J$38</f>
        <v>2217.1805280424937</v>
      </c>
      <c r="K78" s="33">
        <f t="shared" si="4"/>
        <v>2116.9793818107055</v>
      </c>
      <c r="L78" s="75">
        <f t="shared" si="10"/>
        <v>82196.624164151159</v>
      </c>
      <c r="M78" s="33">
        <f t="shared" si="11"/>
        <v>0</v>
      </c>
      <c r="N78" s="33">
        <f t="shared" si="12"/>
        <v>20549.156041037779</v>
      </c>
      <c r="O78" s="99">
        <f t="shared" si="13"/>
        <v>102745.78020518893</v>
      </c>
      <c r="P78" s="33">
        <v>126145</v>
      </c>
      <c r="Q78" s="33">
        <f t="shared" si="16"/>
        <v>-23399.21979481107</v>
      </c>
      <c r="R78" s="42" t="s">
        <v>35</v>
      </c>
      <c r="S78" s="54">
        <f t="shared" si="14"/>
        <v>9.8458682409831785E-3</v>
      </c>
      <c r="T78" s="54">
        <f t="shared" si="15"/>
        <v>9.975626557839061E-3</v>
      </c>
      <c r="U78" s="56">
        <f>+S78-T78</f>
        <v>-1.2975831685588246E-4</v>
      </c>
      <c r="V78" s="23"/>
      <c r="W78" s="16"/>
      <c r="X78" s="17"/>
    </row>
    <row r="79" spans="1:24" x14ac:dyDescent="0.2">
      <c r="A79" s="10" t="s">
        <v>36</v>
      </c>
      <c r="B79" s="34">
        <f t="shared" si="1"/>
        <v>142453.60416484781</v>
      </c>
      <c r="C79" s="34">
        <f t="shared" si="2"/>
        <v>97341.344016166971</v>
      </c>
      <c r="D79" s="34">
        <f t="shared" si="3"/>
        <v>28069.07692962838</v>
      </c>
      <c r="E79" s="34">
        <f t="shared" si="5"/>
        <v>0</v>
      </c>
      <c r="F79" s="34"/>
      <c r="G79" s="34">
        <f t="shared" si="6"/>
        <v>17782.870558434086</v>
      </c>
      <c r="H79" s="34">
        <f t="shared" si="7"/>
        <v>27445.112385045129</v>
      </c>
      <c r="I79" s="34">
        <f t="shared" si="8"/>
        <v>24410.341520467839</v>
      </c>
      <c r="J79" s="34">
        <f t="shared" si="9"/>
        <v>18846.034488361198</v>
      </c>
      <c r="K79" s="34">
        <f t="shared" si="4"/>
        <v>19195.853583715994</v>
      </c>
      <c r="L79" s="76">
        <f t="shared" si="10"/>
        <v>375544.23764666746</v>
      </c>
      <c r="M79" s="34">
        <f t="shared" si="11"/>
        <v>0</v>
      </c>
      <c r="N79" s="34">
        <f t="shared" si="12"/>
        <v>93886.059411666822</v>
      </c>
      <c r="O79" s="100">
        <f t="shared" si="13"/>
        <v>469430.29705833428</v>
      </c>
      <c r="P79" s="34">
        <v>571842</v>
      </c>
      <c r="Q79" s="35">
        <f t="shared" si="16"/>
        <v>-102411.70294166572</v>
      </c>
      <c r="R79" s="10" t="s">
        <v>36</v>
      </c>
      <c r="S79" s="55">
        <f t="shared" si="14"/>
        <v>4.498431803166679E-2</v>
      </c>
      <c r="T79" s="55">
        <f t="shared" si="15"/>
        <v>4.5221627825817942E-2</v>
      </c>
      <c r="U79" s="57">
        <f t="shared" si="18"/>
        <v>-2.3730979415115261E-4</v>
      </c>
      <c r="V79" s="23"/>
      <c r="W79" s="16"/>
      <c r="X79" s="17"/>
    </row>
    <row r="80" spans="1:24" x14ac:dyDescent="0.2">
      <c r="A80" s="10" t="s">
        <v>37</v>
      </c>
      <c r="B80" s="34">
        <f t="shared" si="1"/>
        <v>18818.572158493214</v>
      </c>
      <c r="C80" s="34">
        <f t="shared" si="2"/>
        <v>30048.331653460602</v>
      </c>
      <c r="D80" s="34">
        <f t="shared" si="3"/>
        <v>44038.474095416954</v>
      </c>
      <c r="E80" s="34">
        <f t="shared" si="5"/>
        <v>0</v>
      </c>
      <c r="F80" s="34"/>
      <c r="G80" s="34">
        <f t="shared" si="6"/>
        <v>3508.5122993667246</v>
      </c>
      <c r="H80" s="34">
        <f t="shared" si="7"/>
        <v>4950.8830184787284</v>
      </c>
      <c r="I80" s="34">
        <f t="shared" si="8"/>
        <v>4835.5724154831532</v>
      </c>
      <c r="J80" s="34">
        <f t="shared" si="9"/>
        <v>4434.3610560849875</v>
      </c>
      <c r="K80" s="34">
        <f t="shared" si="4"/>
        <v>4176.7431046535548</v>
      </c>
      <c r="L80" s="76">
        <f t="shared" si="10"/>
        <v>114811.44980143792</v>
      </c>
      <c r="M80" s="34">
        <f t="shared" si="11"/>
        <v>0</v>
      </c>
      <c r="N80" s="34">
        <f t="shared" si="12"/>
        <v>28702.862450359466</v>
      </c>
      <c r="O80" s="100">
        <f t="shared" si="13"/>
        <v>143514.31225179738</v>
      </c>
      <c r="P80" s="34">
        <v>178254</v>
      </c>
      <c r="Q80" s="35">
        <f t="shared" si="16"/>
        <v>-34739.687748202618</v>
      </c>
      <c r="R80" s="10" t="s">
        <v>37</v>
      </c>
      <c r="S80" s="55">
        <f t="shared" si="14"/>
        <v>1.3752613550694062E-2</v>
      </c>
      <c r="T80" s="55">
        <f t="shared" si="15"/>
        <v>1.409643930747191E-2</v>
      </c>
      <c r="U80" s="57">
        <f t="shared" si="18"/>
        <v>-3.4382575677784771E-4</v>
      </c>
      <c r="V80" s="23"/>
      <c r="W80" s="16"/>
      <c r="X80" s="17"/>
    </row>
    <row r="81" spans="1:24" x14ac:dyDescent="0.2">
      <c r="A81" s="10" t="s">
        <v>38</v>
      </c>
      <c r="B81" s="34">
        <f t="shared" si="1"/>
        <v>13824.18284912803</v>
      </c>
      <c r="C81" s="34">
        <f t="shared" si="2"/>
        <v>25687.630073299388</v>
      </c>
      <c r="D81" s="34">
        <f t="shared" si="3"/>
        <v>47843.01456254947</v>
      </c>
      <c r="E81" s="34">
        <f t="shared" si="5"/>
        <v>0</v>
      </c>
      <c r="F81" s="34"/>
      <c r="G81" s="34">
        <f t="shared" si="6"/>
        <v>3652.6977363270012</v>
      </c>
      <c r="H81" s="34">
        <f t="shared" si="7"/>
        <v>4484.4954877524715</v>
      </c>
      <c r="I81" s="34">
        <f t="shared" si="8"/>
        <v>4138.1340863269297</v>
      </c>
      <c r="J81" s="34">
        <f t="shared" si="9"/>
        <v>3717.03794407124</v>
      </c>
      <c r="K81" s="34">
        <f t="shared" si="4"/>
        <v>3118.2534137482016</v>
      </c>
      <c r="L81" s="76">
        <f t="shared" si="10"/>
        <v>106465.44615320272</v>
      </c>
      <c r="M81" s="34">
        <f t="shared" si="11"/>
        <v>0</v>
      </c>
      <c r="N81" s="34">
        <f t="shared" si="12"/>
        <v>26616.361538300669</v>
      </c>
      <c r="O81" s="100">
        <f t="shared" si="13"/>
        <v>133081.80769150337</v>
      </c>
      <c r="P81" s="34">
        <v>159102</v>
      </c>
      <c r="Q81" s="35">
        <f t="shared" si="16"/>
        <v>-26020.192308496626</v>
      </c>
      <c r="R81" s="10" t="s">
        <v>38</v>
      </c>
      <c r="S81" s="55">
        <f t="shared" si="14"/>
        <v>1.2752893025734503E-2</v>
      </c>
      <c r="T81" s="55">
        <f t="shared" si="15"/>
        <v>1.2581887007850573E-2</v>
      </c>
      <c r="U81" s="57">
        <f t="shared" si="18"/>
        <v>1.7100601788393004E-4</v>
      </c>
      <c r="V81" s="23"/>
      <c r="W81" s="16"/>
      <c r="X81" s="17"/>
    </row>
    <row r="82" spans="1:24" x14ac:dyDescent="0.2">
      <c r="A82" s="42" t="s">
        <v>34</v>
      </c>
      <c r="B82" s="33">
        <f t="shared" si="1"/>
        <v>3190.1960421064687</v>
      </c>
      <c r="C82" s="33">
        <f t="shared" si="2"/>
        <v>4718.1361359121329</v>
      </c>
      <c r="D82" s="33">
        <f t="shared" si="3"/>
        <v>42097.557145947008</v>
      </c>
      <c r="E82" s="33">
        <f>E136*$E$38</f>
        <v>0</v>
      </c>
      <c r="F82" s="33"/>
      <c r="G82" s="33">
        <f t="shared" si="6"/>
        <v>432.55631088082907</v>
      </c>
      <c r="H82" s="33">
        <f t="shared" si="7"/>
        <v>538.13945853029657</v>
      </c>
      <c r="I82" s="33">
        <f t="shared" si="8"/>
        <v>511.45477471456434</v>
      </c>
      <c r="J82" s="33">
        <f>J136*$J$38</f>
        <v>912.95668801749753</v>
      </c>
      <c r="K82" s="33">
        <f t="shared" si="4"/>
        <v>572.15658967856916</v>
      </c>
      <c r="L82" s="75">
        <f>SUM(B82:K82)</f>
        <v>52973.153145787364</v>
      </c>
      <c r="M82" s="33">
        <f t="shared" si="11"/>
        <v>0</v>
      </c>
      <c r="N82" s="33">
        <f t="shared" si="12"/>
        <v>13243.288286446836</v>
      </c>
      <c r="O82" s="99">
        <f t="shared" si="13"/>
        <v>66216.441432234205</v>
      </c>
      <c r="P82" s="33">
        <v>82042</v>
      </c>
      <c r="Q82" s="33">
        <f t="shared" si="16"/>
        <v>-15825.558567765795</v>
      </c>
      <c r="R82" s="42" t="s">
        <v>34</v>
      </c>
      <c r="S82" s="54">
        <f t="shared" si="14"/>
        <v>6.3453541004463744E-3</v>
      </c>
      <c r="T82" s="54">
        <f t="shared" si="15"/>
        <v>6.487933362862042E-3</v>
      </c>
      <c r="U82" s="56">
        <f t="shared" ref="U82:U93" si="19">+S82-T82</f>
        <v>-1.4257926241566764E-4</v>
      </c>
      <c r="V82" s="23"/>
      <c r="W82" s="16"/>
      <c r="X82" s="17"/>
    </row>
    <row r="83" spans="1:24" x14ac:dyDescent="0.2">
      <c r="A83" s="31" t="s">
        <v>39</v>
      </c>
      <c r="B83" s="35">
        <f t="shared" si="1"/>
        <v>21034.981768271304</v>
      </c>
      <c r="C83" s="35">
        <f t="shared" si="2"/>
        <v>20469.085559335967</v>
      </c>
      <c r="D83" s="35">
        <f t="shared" si="3"/>
        <v>36809.542116819219</v>
      </c>
      <c r="E83" s="35">
        <f>E137*$E$38</f>
        <v>0</v>
      </c>
      <c r="F83" s="35"/>
      <c r="G83" s="35">
        <f t="shared" si="6"/>
        <v>4661.9957950489361</v>
      </c>
      <c r="H83" s="35">
        <f t="shared" si="7"/>
        <v>4592.1233794585305</v>
      </c>
      <c r="I83" s="35">
        <f t="shared" si="8"/>
        <v>4440.3573622946269</v>
      </c>
      <c r="J83" s="35">
        <f>J137*$J$38</f>
        <v>3782.2491360724898</v>
      </c>
      <c r="K83" s="35">
        <f t="shared" si="4"/>
        <v>5521.3110903981924</v>
      </c>
      <c r="L83" s="82">
        <f t="shared" si="10"/>
        <v>101311.64620769926</v>
      </c>
      <c r="M83" s="35">
        <f t="shared" si="11"/>
        <v>0</v>
      </c>
      <c r="N83" s="35">
        <f t="shared" si="12"/>
        <v>25327.911551924804</v>
      </c>
      <c r="O83" s="101">
        <f t="shared" si="13"/>
        <v>126639.55775962406</v>
      </c>
      <c r="P83" s="35">
        <v>154579</v>
      </c>
      <c r="Q83" s="35">
        <f t="shared" si="16"/>
        <v>-27939.442240375938</v>
      </c>
      <c r="R83" s="31" t="s">
        <v>39</v>
      </c>
      <c r="S83" s="55">
        <f t="shared" si="14"/>
        <v>1.2135548509219135E-2</v>
      </c>
      <c r="T83" s="55">
        <f t="shared" si="15"/>
        <v>1.2224205300917232E-2</v>
      </c>
      <c r="U83" s="83">
        <f t="shared" si="19"/>
        <v>-8.8656791698097162E-5</v>
      </c>
      <c r="V83" s="23"/>
      <c r="W83" s="16"/>
      <c r="X83" s="17"/>
    </row>
    <row r="84" spans="1:24" x14ac:dyDescent="0.2">
      <c r="A84" s="10" t="s">
        <v>40</v>
      </c>
      <c r="B84" s="34">
        <f t="shared" si="1"/>
        <v>34847.216317616163</v>
      </c>
      <c r="C84" s="34">
        <f t="shared" si="2"/>
        <v>29309.63357157537</v>
      </c>
      <c r="D84" s="34">
        <f t="shared" si="3"/>
        <v>30788.697990308076</v>
      </c>
      <c r="E84" s="34">
        <f t="shared" si="5"/>
        <v>0</v>
      </c>
      <c r="F84" s="34"/>
      <c r="G84" s="34">
        <f t="shared" si="6"/>
        <v>6296.0974139320679</v>
      </c>
      <c r="H84" s="34">
        <f t="shared" si="7"/>
        <v>4879.1310906746894</v>
      </c>
      <c r="I84" s="34">
        <f t="shared" si="8"/>
        <v>5858.4819649122819</v>
      </c>
      <c r="J84" s="34">
        <f t="shared" si="9"/>
        <v>4108.3050960787386</v>
      </c>
      <c r="K84" s="34">
        <f t="shared" si="4"/>
        <v>6179.2911685285462</v>
      </c>
      <c r="L84" s="76">
        <f t="shared" si="10"/>
        <v>122266.85461362594</v>
      </c>
      <c r="M84" s="34">
        <f t="shared" si="11"/>
        <v>0</v>
      </c>
      <c r="N84" s="34">
        <f t="shared" si="12"/>
        <v>30566.71365340647</v>
      </c>
      <c r="O84" s="100">
        <f t="shared" si="13"/>
        <v>152833.56826703242</v>
      </c>
      <c r="P84" s="34">
        <v>192424</v>
      </c>
      <c r="Q84" s="35">
        <f t="shared" si="16"/>
        <v>-39590.431732967583</v>
      </c>
      <c r="R84" s="10" t="s">
        <v>40</v>
      </c>
      <c r="S84" s="55">
        <f t="shared" si="14"/>
        <v>1.4645654283332931E-2</v>
      </c>
      <c r="T84" s="55">
        <f t="shared" si="15"/>
        <v>1.5217011889219735E-2</v>
      </c>
      <c r="U84" s="57">
        <f t="shared" si="19"/>
        <v>-5.7135760588680404E-4</v>
      </c>
      <c r="V84" s="23"/>
      <c r="W84" s="16"/>
      <c r="X84" s="17"/>
    </row>
    <row r="85" spans="1:24" x14ac:dyDescent="0.2">
      <c r="A85" s="10" t="s">
        <v>41</v>
      </c>
      <c r="B85" s="34">
        <f t="shared" si="1"/>
        <v>51945.233307332848</v>
      </c>
      <c r="C85" s="34">
        <f t="shared" si="2"/>
        <v>70486.094394081243</v>
      </c>
      <c r="D85" s="34">
        <f t="shared" si="3"/>
        <v>36914.039473220349</v>
      </c>
      <c r="E85" s="34">
        <f t="shared" si="5"/>
        <v>0</v>
      </c>
      <c r="F85" s="34"/>
      <c r="G85" s="34">
        <f t="shared" si="6"/>
        <v>10092.980587219346</v>
      </c>
      <c r="H85" s="34">
        <f t="shared" si="7"/>
        <v>12987.098932531158</v>
      </c>
      <c r="I85" s="34">
        <f t="shared" si="8"/>
        <v>13088.592643831806</v>
      </c>
      <c r="J85" s="34">
        <f t="shared" si="9"/>
        <v>13172.660784252463</v>
      </c>
      <c r="K85" s="34">
        <f t="shared" si="4"/>
        <v>9440.5837296963891</v>
      </c>
      <c r="L85" s="76">
        <f t="shared" si="10"/>
        <v>218127.28385216562</v>
      </c>
      <c r="M85" s="34">
        <f t="shared" si="11"/>
        <v>0</v>
      </c>
      <c r="N85" s="34">
        <f t="shared" si="12"/>
        <v>54531.820963041384</v>
      </c>
      <c r="O85" s="100">
        <f t="shared" si="13"/>
        <v>272659.10481520701</v>
      </c>
      <c r="P85" s="34">
        <v>336691</v>
      </c>
      <c r="Q85" s="35">
        <f t="shared" si="16"/>
        <v>-64031.895184792986</v>
      </c>
      <c r="R85" s="10" t="s">
        <v>41</v>
      </c>
      <c r="S85" s="55">
        <f t="shared" si="14"/>
        <v>2.6128232374640851E-2</v>
      </c>
      <c r="T85" s="55">
        <f t="shared" si="15"/>
        <v>2.6625737693807851E-2</v>
      </c>
      <c r="U85" s="57">
        <f t="shared" si="19"/>
        <v>-4.9750531916700064E-4</v>
      </c>
      <c r="V85" s="23"/>
      <c r="W85" s="16"/>
      <c r="X85" s="17"/>
    </row>
    <row r="86" spans="1:24" x14ac:dyDescent="0.2">
      <c r="A86" s="10" t="s">
        <v>42</v>
      </c>
      <c r="B86" s="34">
        <f t="shared" si="1"/>
        <v>55702.973589139903</v>
      </c>
      <c r="C86" s="34">
        <f t="shared" si="2"/>
        <v>37530.628353846507</v>
      </c>
      <c r="D86" s="34">
        <f t="shared" si="3"/>
        <v>36629.808024451937</v>
      </c>
      <c r="E86" s="34">
        <f t="shared" si="5"/>
        <v>0</v>
      </c>
      <c r="F86" s="34"/>
      <c r="G86" s="34">
        <f t="shared" si="6"/>
        <v>11342.587707541741</v>
      </c>
      <c r="H86" s="34">
        <f t="shared" si="7"/>
        <v>6924.0610330898162</v>
      </c>
      <c r="I86" s="34">
        <f t="shared" si="8"/>
        <v>7578.829843497635</v>
      </c>
      <c r="J86" s="34">
        <f t="shared" si="9"/>
        <v>7694.9206561474784</v>
      </c>
      <c r="K86" s="34">
        <f t="shared" si="4"/>
        <v>9841.0933424713876</v>
      </c>
      <c r="L86" s="76">
        <f t="shared" si="10"/>
        <v>173244.90255018638</v>
      </c>
      <c r="M86" s="34">
        <f t="shared" si="11"/>
        <v>0</v>
      </c>
      <c r="N86" s="34">
        <f t="shared" si="12"/>
        <v>43311.225637546573</v>
      </c>
      <c r="O86" s="100">
        <f t="shared" si="13"/>
        <v>216556.12818773295</v>
      </c>
      <c r="P86" s="34">
        <v>260606</v>
      </c>
      <c r="Q86" s="35">
        <f t="shared" si="16"/>
        <v>-44049.871812267054</v>
      </c>
      <c r="R86" s="10" t="s">
        <v>42</v>
      </c>
      <c r="S86" s="55">
        <f t="shared" si="14"/>
        <v>2.0752026026332138E-2</v>
      </c>
      <c r="T86" s="55">
        <f t="shared" si="15"/>
        <v>2.0608887666829494E-2</v>
      </c>
      <c r="U86" s="57">
        <f t="shared" si="19"/>
        <v>1.4313835950264392E-4</v>
      </c>
      <c r="V86" s="23"/>
      <c r="W86" s="16"/>
      <c r="X86" s="17"/>
    </row>
    <row r="87" spans="1:24" x14ac:dyDescent="0.2">
      <c r="A87" s="10" t="s">
        <v>43</v>
      </c>
      <c r="B87" s="34">
        <f t="shared" si="1"/>
        <v>204823.72903299675</v>
      </c>
      <c r="C87" s="34">
        <f t="shared" si="2"/>
        <v>140996.0177585459</v>
      </c>
      <c r="D87" s="34">
        <f t="shared" si="3"/>
        <v>28321.775246646001</v>
      </c>
      <c r="E87" s="34">
        <f t="shared" si="5"/>
        <v>0</v>
      </c>
      <c r="F87" s="34"/>
      <c r="G87" s="34">
        <f t="shared" si="6"/>
        <v>21435.568294761088</v>
      </c>
      <c r="H87" s="34">
        <f t="shared" si="7"/>
        <v>29848.801966480449</v>
      </c>
      <c r="I87" s="34">
        <f t="shared" si="8"/>
        <v>33779.263075466457</v>
      </c>
      <c r="J87" s="34">
        <f t="shared" si="9"/>
        <v>36909.534672707399</v>
      </c>
      <c r="K87" s="34">
        <f t="shared" si="4"/>
        <v>22256.891338496338</v>
      </c>
      <c r="L87" s="76">
        <f t="shared" si="10"/>
        <v>518371.58138610033</v>
      </c>
      <c r="M87" s="34">
        <f t="shared" si="11"/>
        <v>0</v>
      </c>
      <c r="N87" s="34">
        <f t="shared" si="12"/>
        <v>129592.89534652502</v>
      </c>
      <c r="O87" s="100">
        <f>SUM(L87:N87)</f>
        <v>647964.47673262539</v>
      </c>
      <c r="P87" s="34">
        <v>786088</v>
      </c>
      <c r="Q87" s="35">
        <f t="shared" si="16"/>
        <v>-138123.52326737461</v>
      </c>
      <c r="R87" s="10" t="s">
        <v>43</v>
      </c>
      <c r="S87" s="55">
        <f t="shared" si="14"/>
        <v>6.2092796901306174E-2</v>
      </c>
      <c r="T87" s="55">
        <f t="shared" si="15"/>
        <v>6.2164337307056103E-2</v>
      </c>
      <c r="U87" s="57">
        <f t="shared" si="19"/>
        <v>-7.1540405749928593E-5</v>
      </c>
      <c r="V87" s="23"/>
      <c r="W87" s="16"/>
      <c r="X87" s="17"/>
    </row>
    <row r="88" spans="1:24" x14ac:dyDescent="0.2">
      <c r="A88" s="42" t="s">
        <v>44</v>
      </c>
      <c r="B88" s="33">
        <f t="shared" si="1"/>
        <v>9869.2956208986634</v>
      </c>
      <c r="C88" s="33">
        <f t="shared" si="2"/>
        <v>8411.6265453382966</v>
      </c>
      <c r="D88" s="33">
        <f t="shared" si="3"/>
        <v>33888.109279415126</v>
      </c>
      <c r="E88" s="33">
        <f>E142*$E$38</f>
        <v>0</v>
      </c>
      <c r="F88" s="33"/>
      <c r="G88" s="33">
        <f t="shared" si="6"/>
        <v>1682.163431203224</v>
      </c>
      <c r="H88" s="33">
        <f t="shared" si="7"/>
        <v>1506.7904838848306</v>
      </c>
      <c r="I88" s="33">
        <f t="shared" si="8"/>
        <v>1278.6369367864106</v>
      </c>
      <c r="J88" s="33">
        <f>J142*$J$38</f>
        <v>1760.702184033745</v>
      </c>
      <c r="K88" s="33">
        <f t="shared" si="4"/>
        <v>3518.7630265231996</v>
      </c>
      <c r="L88" s="75">
        <f t="shared" si="10"/>
        <v>61916.087508083503</v>
      </c>
      <c r="M88" s="33">
        <f t="shared" si="11"/>
        <v>0</v>
      </c>
      <c r="N88" s="33">
        <f t="shared" si="12"/>
        <v>15479.021877020868</v>
      </c>
      <c r="O88" s="99">
        <f t="shared" si="13"/>
        <v>77395.10938510437</v>
      </c>
      <c r="P88" s="33">
        <v>94299</v>
      </c>
      <c r="Q88" s="33">
        <f t="shared" si="16"/>
        <v>-16903.89061489563</v>
      </c>
      <c r="R88" s="42" t="s">
        <v>44</v>
      </c>
      <c r="S88" s="54">
        <f t="shared" si="14"/>
        <v>7.4165775760368811E-3</v>
      </c>
      <c r="T88" s="54">
        <f t="shared" si="15"/>
        <v>7.4572246920422188E-3</v>
      </c>
      <c r="U88" s="56">
        <f>+S88-T88</f>
        <v>-4.0647116005337706E-5</v>
      </c>
      <c r="V88" s="23"/>
      <c r="W88" s="16"/>
      <c r="X88" s="17"/>
    </row>
    <row r="89" spans="1:24" x14ac:dyDescent="0.2">
      <c r="A89" s="10" t="s">
        <v>45</v>
      </c>
      <c r="B89" s="34">
        <f t="shared" si="1"/>
        <v>155925.31217037234</v>
      </c>
      <c r="C89" s="34">
        <f t="shared" si="2"/>
        <v>120574.59013997672</v>
      </c>
      <c r="D89" s="34">
        <f t="shared" si="3"/>
        <v>33662.352312416158</v>
      </c>
      <c r="E89" s="34">
        <f t="shared" si="5"/>
        <v>0</v>
      </c>
      <c r="F89" s="34"/>
      <c r="G89" s="34">
        <f t="shared" si="6"/>
        <v>20714.641109959706</v>
      </c>
      <c r="H89" s="34">
        <f t="shared" si="7"/>
        <v>24431.531417275466</v>
      </c>
      <c r="I89" s="34">
        <f t="shared" si="8"/>
        <v>24666.068907825123</v>
      </c>
      <c r="J89" s="34">
        <f t="shared" si="9"/>
        <v>24715.041768473682</v>
      </c>
      <c r="K89" s="34">
        <f t="shared" si="4"/>
        <v>27978.457235282029</v>
      </c>
      <c r="L89" s="76">
        <f t="shared" si="10"/>
        <v>432667.99506158126</v>
      </c>
      <c r="M89" s="34">
        <f t="shared" si="11"/>
        <v>0</v>
      </c>
      <c r="N89" s="34">
        <f t="shared" si="12"/>
        <v>108166.99876539527</v>
      </c>
      <c r="O89" s="100">
        <f>SUM(L89:N89)</f>
        <v>540834.99382697651</v>
      </c>
      <c r="P89" s="34">
        <v>656493</v>
      </c>
      <c r="Q89" s="35">
        <f t="shared" si="16"/>
        <v>-115658.00617302349</v>
      </c>
      <c r="R89" s="10" t="s">
        <v>45</v>
      </c>
      <c r="S89" s="55">
        <f t="shared" si="14"/>
        <v>5.1826849518287428E-2</v>
      </c>
      <c r="T89" s="55">
        <f t="shared" si="15"/>
        <v>5.1915882562411822E-2</v>
      </c>
      <c r="U89" s="57">
        <f t="shared" si="19"/>
        <v>-8.903304412439389E-5</v>
      </c>
      <c r="V89" s="23"/>
      <c r="W89" s="16"/>
      <c r="X89" s="17"/>
    </row>
    <row r="90" spans="1:24" x14ac:dyDescent="0.2">
      <c r="A90" s="10" t="s">
        <v>46</v>
      </c>
      <c r="B90" s="34">
        <f t="shared" si="1"/>
        <v>65058.492319362245</v>
      </c>
      <c r="C90" s="34">
        <f t="shared" si="2"/>
        <v>73774.492306989705</v>
      </c>
      <c r="D90" s="34">
        <f t="shared" si="3"/>
        <v>35365.24546137976</v>
      </c>
      <c r="E90" s="34">
        <f t="shared" si="5"/>
        <v>0</v>
      </c>
      <c r="F90" s="34"/>
      <c r="G90" s="34">
        <f t="shared" si="6"/>
        <v>15139.470880829018</v>
      </c>
      <c r="H90" s="34">
        <f t="shared" si="7"/>
        <v>10368.153567683714</v>
      </c>
      <c r="I90" s="34">
        <f t="shared" si="8"/>
        <v>11275.252988025621</v>
      </c>
      <c r="J90" s="34">
        <f t="shared" si="9"/>
        <v>11542.380984221218</v>
      </c>
      <c r="K90" s="34">
        <f t="shared" si="4"/>
        <v>10327.426443698172</v>
      </c>
      <c r="L90" s="76">
        <f t="shared" si="10"/>
        <v>232850.91495218946</v>
      </c>
      <c r="M90" s="34">
        <f t="shared" si="11"/>
        <v>0</v>
      </c>
      <c r="N90" s="34">
        <f t="shared" si="12"/>
        <v>58212.728738047335</v>
      </c>
      <c r="O90" s="100">
        <f t="shared" si="13"/>
        <v>291063.64369023679</v>
      </c>
      <c r="P90" s="34">
        <v>362314</v>
      </c>
      <c r="Q90" s="35">
        <f t="shared" si="16"/>
        <v>-71250.356309763214</v>
      </c>
      <c r="R90" s="10" t="s">
        <v>46</v>
      </c>
      <c r="S90" s="55">
        <f t="shared" si="14"/>
        <v>2.7891892784223729E-2</v>
      </c>
      <c r="T90" s="55">
        <f t="shared" si="15"/>
        <v>2.865202077511516E-2</v>
      </c>
      <c r="U90" s="57">
        <f t="shared" si="19"/>
        <v>-7.6012799089143074E-4</v>
      </c>
      <c r="V90" s="23"/>
      <c r="W90" s="16"/>
      <c r="X90" s="17"/>
    </row>
    <row r="91" spans="1:24" x14ac:dyDescent="0.2">
      <c r="A91" s="42" t="s">
        <v>47</v>
      </c>
      <c r="B91" s="33">
        <f t="shared" si="1"/>
        <v>13364.173307475974</v>
      </c>
      <c r="C91" s="33">
        <f t="shared" si="2"/>
        <v>17538.122202178431</v>
      </c>
      <c r="D91" s="33">
        <f t="shared" si="3"/>
        <v>37180.023211704472</v>
      </c>
      <c r="E91" s="33">
        <f>E145*$E$38</f>
        <v>0</v>
      </c>
      <c r="F91" s="33"/>
      <c r="G91" s="33">
        <f t="shared" si="6"/>
        <v>3508.5122993667246</v>
      </c>
      <c r="H91" s="33">
        <f t="shared" si="7"/>
        <v>3587.5963902019776</v>
      </c>
      <c r="I91" s="33">
        <f t="shared" si="8"/>
        <v>3045.4807039821785</v>
      </c>
      <c r="J91" s="33">
        <f>J145*$J$38</f>
        <v>2999.7148320574915</v>
      </c>
      <c r="K91" s="33">
        <f t="shared" si="4"/>
        <v>2975.2142663285595</v>
      </c>
      <c r="L91" s="75">
        <f t="shared" si="10"/>
        <v>84198.837213295803</v>
      </c>
      <c r="M91" s="33">
        <f t="shared" si="11"/>
        <v>0</v>
      </c>
      <c r="N91" s="33">
        <f t="shared" si="12"/>
        <v>21049.70930332394</v>
      </c>
      <c r="O91" s="99">
        <f t="shared" si="13"/>
        <v>105248.54651661974</v>
      </c>
      <c r="P91" s="33">
        <v>124238</v>
      </c>
      <c r="Q91" s="33">
        <f t="shared" si="16"/>
        <v>-18989.453483380261</v>
      </c>
      <c r="R91" s="42" t="s">
        <v>47</v>
      </c>
      <c r="S91" s="54">
        <f t="shared" si="14"/>
        <v>1.0085702006332062E-2</v>
      </c>
      <c r="T91" s="54">
        <f t="shared" si="15"/>
        <v>9.8248197890745525E-3</v>
      </c>
      <c r="U91" s="56">
        <f>+S91-T91</f>
        <v>2.6088221725750933E-4</v>
      </c>
      <c r="V91" s="23"/>
      <c r="W91" s="16"/>
      <c r="X91" s="17"/>
    </row>
    <row r="92" spans="1:24" x14ac:dyDescent="0.2">
      <c r="A92" s="10" t="s">
        <v>48</v>
      </c>
      <c r="B92" s="34">
        <f t="shared" si="1"/>
        <v>17785.044227248982</v>
      </c>
      <c r="C92" s="34">
        <f t="shared" si="2"/>
        <v>33289.071625602272</v>
      </c>
      <c r="D92" s="34">
        <f t="shared" si="3"/>
        <v>45057.845538856425</v>
      </c>
      <c r="E92" s="34">
        <f t="shared" si="5"/>
        <v>0</v>
      </c>
      <c r="F92" s="34"/>
      <c r="G92" s="34">
        <f t="shared" si="6"/>
        <v>4565.8721704087511</v>
      </c>
      <c r="H92" s="34">
        <f t="shared" si="7"/>
        <v>3910.4800653201555</v>
      </c>
      <c r="I92" s="34">
        <f t="shared" si="8"/>
        <v>4231.1258635477598</v>
      </c>
      <c r="J92" s="34">
        <f t="shared" si="9"/>
        <v>4564.7834400874872</v>
      </c>
      <c r="K92" s="34">
        <f t="shared" si="4"/>
        <v>3232.6847316839153</v>
      </c>
      <c r="L92" s="76">
        <f t="shared" si="10"/>
        <v>116636.90766275574</v>
      </c>
      <c r="M92" s="34">
        <f t="shared" si="11"/>
        <v>0</v>
      </c>
      <c r="N92" s="34">
        <f t="shared" si="12"/>
        <v>29159.22691568892</v>
      </c>
      <c r="O92" s="100">
        <f t="shared" si="13"/>
        <v>145796.13457844465</v>
      </c>
      <c r="P92" s="34">
        <v>173180</v>
      </c>
      <c r="Q92" s="35">
        <f t="shared" si="16"/>
        <v>-27383.865421555354</v>
      </c>
      <c r="R92" s="10" t="s">
        <v>48</v>
      </c>
      <c r="S92" s="55">
        <f t="shared" si="14"/>
        <v>1.3971274812817293E-2</v>
      </c>
      <c r="T92" s="55">
        <f t="shared" si="15"/>
        <v>1.3695184171283592E-2</v>
      </c>
      <c r="U92" s="57">
        <f t="shared" si="19"/>
        <v>2.7609064153370083E-4</v>
      </c>
      <c r="V92" s="23"/>
      <c r="W92" s="16"/>
      <c r="X92" s="17"/>
    </row>
    <row r="93" spans="1:24" x14ac:dyDescent="0.2">
      <c r="A93" s="10" t="s">
        <v>49</v>
      </c>
      <c r="B93" s="34">
        <f t="shared" si="1"/>
        <v>126556.39130333974</v>
      </c>
      <c r="C93" s="34">
        <f t="shared" si="2"/>
        <v>62598.705197177631</v>
      </c>
      <c r="D93" s="34">
        <f t="shared" si="3"/>
        <v>29890.33649563271</v>
      </c>
      <c r="E93" s="34">
        <f t="shared" si="5"/>
        <v>0</v>
      </c>
      <c r="F93" s="34"/>
      <c r="G93" s="34">
        <f t="shared" si="6"/>
        <v>17302.252435233164</v>
      </c>
      <c r="H93" s="34">
        <f t="shared" si="7"/>
        <v>17041.082853459393</v>
      </c>
      <c r="I93" s="34">
        <f t="shared" si="8"/>
        <v>15808.602127541077</v>
      </c>
      <c r="J93" s="34">
        <f t="shared" si="9"/>
        <v>16041.953232307455</v>
      </c>
      <c r="K93" s="34">
        <f t="shared" si="4"/>
        <v>15104.933967514224</v>
      </c>
      <c r="L93" s="76">
        <f t="shared" si="10"/>
        <v>300344.25761220534</v>
      </c>
      <c r="M93" s="34">
        <f t="shared" si="11"/>
        <v>0</v>
      </c>
      <c r="N93" s="34">
        <f t="shared" si="12"/>
        <v>75086.064403051307</v>
      </c>
      <c r="O93" s="100">
        <f t="shared" si="13"/>
        <v>375430.32201525662</v>
      </c>
      <c r="P93" s="34">
        <v>457193</v>
      </c>
      <c r="Q93" s="35">
        <f t="shared" si="16"/>
        <v>-81762.677984743379</v>
      </c>
      <c r="R93" s="10" t="s">
        <v>49</v>
      </c>
      <c r="S93" s="55">
        <f t="shared" si="14"/>
        <v>3.597653817850345E-2</v>
      </c>
      <c r="T93" s="55">
        <f t="shared" si="15"/>
        <v>3.6155112234794201E-2</v>
      </c>
      <c r="U93" s="57">
        <f t="shared" si="19"/>
        <v>-1.7857405629075063E-4</v>
      </c>
      <c r="V93" s="23"/>
      <c r="W93" s="16"/>
      <c r="X93" s="17"/>
    </row>
    <row r="94" spans="1:24" ht="13.5" thickBot="1" x14ac:dyDescent="0.25">
      <c r="A94" s="67" t="s">
        <v>2</v>
      </c>
      <c r="B94" s="79">
        <f t="shared" ref="B94:N94" si="20">SUM(B48:B93)</f>
        <v>2504501.04</v>
      </c>
      <c r="C94" s="79">
        <f t="shared" si="20"/>
        <v>2087084.2000000002</v>
      </c>
      <c r="D94" s="79">
        <f t="shared" si="20"/>
        <v>1669667.3600000003</v>
      </c>
      <c r="E94" s="79">
        <f t="shared" si="20"/>
        <v>0</v>
      </c>
      <c r="F94" s="79"/>
      <c r="G94" s="79">
        <f>SUM(G48:G93)</f>
        <v>417416.84</v>
      </c>
      <c r="H94" s="79">
        <f>SUM(H48:H93)</f>
        <v>417416.8400000002</v>
      </c>
      <c r="I94" s="79">
        <f>SUM(I48:I93)</f>
        <v>417416.84000000008</v>
      </c>
      <c r="J94" s="79">
        <f>SUM(J48:J93)</f>
        <v>417416.84000000008</v>
      </c>
      <c r="K94" s="79">
        <f>SUM(K48:K93)</f>
        <v>417416.84000000008</v>
      </c>
      <c r="L94" s="79">
        <f>SUM(B94:K94)</f>
        <v>8348336.7999999998</v>
      </c>
      <c r="M94" s="79">
        <f t="shared" si="20"/>
        <v>0</v>
      </c>
      <c r="N94" s="79">
        <f t="shared" si="20"/>
        <v>2087084.1999999995</v>
      </c>
      <c r="O94" s="102">
        <f>SUM(O48:O93)</f>
        <v>10435421</v>
      </c>
      <c r="P94" s="79">
        <f>SUM(P48:P93)</f>
        <v>12645321</v>
      </c>
      <c r="Q94" s="64">
        <f t="shared" si="16"/>
        <v>-2209900</v>
      </c>
      <c r="R94" s="67" t="s">
        <v>2</v>
      </c>
      <c r="S94" s="80">
        <f>SUM(S48:S93)</f>
        <v>1</v>
      </c>
      <c r="T94" s="80">
        <f>SUM(T48:T93)</f>
        <v>1</v>
      </c>
      <c r="U94" s="80">
        <f>SUM(U48:U93)</f>
        <v>2.5153490401663703E-17</v>
      </c>
      <c r="V94" s="5"/>
      <c r="W94" s="5"/>
      <c r="X94" s="17"/>
    </row>
    <row r="95" spans="1:24" ht="13.5" thickTop="1" x14ac:dyDescent="0.2">
      <c r="A95" s="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</row>
    <row r="96" spans="1:24" x14ac:dyDescent="0.2">
      <c r="A96" s="50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</row>
    <row r="97" spans="1:16" x14ac:dyDescent="0.2">
      <c r="A97" s="5"/>
      <c r="L97" s="16"/>
      <c r="M97" s="16"/>
      <c r="N97" s="16"/>
      <c r="O97" s="16"/>
      <c r="P97" s="17"/>
    </row>
    <row r="98" spans="1:16" x14ac:dyDescent="0.2">
      <c r="B98" s="81" t="s">
        <v>153</v>
      </c>
      <c r="C98" s="81" t="s">
        <v>154</v>
      </c>
      <c r="D98" s="81" t="s">
        <v>151</v>
      </c>
      <c r="E98" s="81"/>
      <c r="F98" s="81"/>
      <c r="G98" s="81" t="s">
        <v>154</v>
      </c>
      <c r="H98" s="81" t="s">
        <v>154</v>
      </c>
      <c r="I98" s="81" t="s">
        <v>154</v>
      </c>
      <c r="J98" s="81" t="s">
        <v>151</v>
      </c>
      <c r="K98" s="81" t="s">
        <v>151</v>
      </c>
    </row>
    <row r="99" spans="1:16" x14ac:dyDescent="0.2">
      <c r="A99" s="12"/>
      <c r="B99" s="12" t="s">
        <v>54</v>
      </c>
      <c r="C99" s="12" t="s">
        <v>53</v>
      </c>
      <c r="D99" s="12" t="s">
        <v>55</v>
      </c>
      <c r="E99" s="12" t="s">
        <v>99</v>
      </c>
      <c r="F99" s="12"/>
      <c r="G99" s="12" t="s">
        <v>100</v>
      </c>
      <c r="H99" s="12" t="s">
        <v>103</v>
      </c>
      <c r="I99" s="12" t="s">
        <v>104</v>
      </c>
      <c r="J99" s="12" t="s">
        <v>102</v>
      </c>
      <c r="K99" s="12" t="s">
        <v>101</v>
      </c>
    </row>
    <row r="100" spans="1:16" x14ac:dyDescent="0.2">
      <c r="A100" s="13" t="s">
        <v>0</v>
      </c>
      <c r="B100" s="13" t="s">
        <v>60</v>
      </c>
      <c r="C100" s="13" t="s">
        <v>61</v>
      </c>
      <c r="D100" s="13" t="s">
        <v>82</v>
      </c>
      <c r="E100" s="13" t="s">
        <v>95</v>
      </c>
      <c r="F100" s="13"/>
      <c r="G100" s="13" t="s">
        <v>97</v>
      </c>
      <c r="H100" s="13" t="s">
        <v>126</v>
      </c>
      <c r="I100" s="13" t="s">
        <v>106</v>
      </c>
      <c r="J100" s="13" t="s">
        <v>107</v>
      </c>
      <c r="K100" s="13" t="s">
        <v>108</v>
      </c>
    </row>
    <row r="101" spans="1:16" x14ac:dyDescent="0.2">
      <c r="A101" s="14"/>
      <c r="B101" s="14" t="s">
        <v>4</v>
      </c>
      <c r="C101" s="14" t="s">
        <v>4</v>
      </c>
      <c r="D101" s="14" t="s">
        <v>4</v>
      </c>
      <c r="E101" s="14" t="s">
        <v>96</v>
      </c>
      <c r="F101" s="14"/>
      <c r="G101" s="14" t="s">
        <v>98</v>
      </c>
      <c r="H101" s="14"/>
      <c r="I101" s="14"/>
      <c r="J101" s="14"/>
      <c r="K101" s="14" t="s">
        <v>109</v>
      </c>
    </row>
    <row r="102" spans="1:16" x14ac:dyDescent="0.2">
      <c r="A102" s="10" t="s">
        <v>5</v>
      </c>
      <c r="B102" s="22">
        <f>+D157</f>
        <v>4.8709159564241464E-3</v>
      </c>
      <c r="C102" s="22">
        <v>6.0968647957436121E-3</v>
      </c>
      <c r="D102" s="22">
        <f>+D218/$D$264</f>
        <v>2.4511628882328874E-2</v>
      </c>
      <c r="E102" s="22"/>
      <c r="F102" s="22"/>
      <c r="G102" s="22">
        <f>+H212/$H$258</f>
        <v>4.0299366724237187E-3</v>
      </c>
      <c r="H102" s="22">
        <f>B328/$B$374</f>
        <v>2.7503223033949289E-3</v>
      </c>
      <c r="I102" s="22">
        <f>H328/$H$374</f>
        <v>2.2277917014759119E-3</v>
      </c>
      <c r="J102" s="22">
        <f>+B273/$B$319</f>
        <v>4.8429932822996406E-3</v>
      </c>
      <c r="K102" s="22">
        <f>+H273/$H$319</f>
        <v>4.3862655061339181E-3</v>
      </c>
    </row>
    <row r="103" spans="1:16" x14ac:dyDescent="0.2">
      <c r="A103" s="10" t="s">
        <v>6</v>
      </c>
      <c r="B103" s="22">
        <f t="shared" ref="B103:B147" si="21">+D158</f>
        <v>3.2052153627067217E-2</v>
      </c>
      <c r="C103" s="22">
        <v>3.633000707875688E-2</v>
      </c>
      <c r="D103" s="22">
        <f t="shared" ref="D103:D147" si="22">+D219/$D$264</f>
        <v>1.8689009203500934E-2</v>
      </c>
      <c r="E103" s="22"/>
      <c r="F103" s="22"/>
      <c r="G103" s="22">
        <f t="shared" ref="G103:G147" si="23">+H213/$H$258</f>
        <v>4.1220495106505467E-2</v>
      </c>
      <c r="H103" s="22">
        <f t="shared" ref="H103:H147" si="24">B329/$B$374</f>
        <v>3.1714654061022779E-2</v>
      </c>
      <c r="I103" s="22">
        <f t="shared" ref="I103:I147" si="25">H329/$H$374</f>
        <v>3.2024505708716233E-2</v>
      </c>
      <c r="J103" s="22">
        <f t="shared" ref="J103:J147" si="26">+B274/$B$319</f>
        <v>3.5463208873613497E-2</v>
      </c>
      <c r="K103" s="22">
        <f t="shared" ref="K103:K147" si="27">+H274/$H$319</f>
        <v>3.2896991296004388E-2</v>
      </c>
    </row>
    <row r="104" spans="1:16" x14ac:dyDescent="0.2">
      <c r="A104" s="10" t="s">
        <v>7</v>
      </c>
      <c r="B104" s="22">
        <f t="shared" si="21"/>
        <v>2.3185750781803478E-3</v>
      </c>
      <c r="C104" s="22">
        <v>4.8409563172196468E-3</v>
      </c>
      <c r="D104" s="22">
        <f t="shared" si="22"/>
        <v>2.6636610937477868E-2</v>
      </c>
      <c r="E104" s="22"/>
      <c r="F104" s="22"/>
      <c r="G104" s="22">
        <f t="shared" si="23"/>
        <v>4.3753598157743236E-3</v>
      </c>
      <c r="H104" s="22">
        <f t="shared" si="24"/>
        <v>6.016330038676407E-3</v>
      </c>
      <c r="I104" s="22">
        <f t="shared" si="25"/>
        <v>4.8454469507101085E-3</v>
      </c>
      <c r="J104" s="22">
        <f t="shared" si="26"/>
        <v>2.6558350257772224E-3</v>
      </c>
      <c r="K104" s="22">
        <f t="shared" si="27"/>
        <v>3.2896991296004385E-3</v>
      </c>
    </row>
    <row r="105" spans="1:16" x14ac:dyDescent="0.2">
      <c r="A105" s="10" t="s">
        <v>8</v>
      </c>
      <c r="B105" s="22">
        <f t="shared" si="21"/>
        <v>3.9678166512810607E-2</v>
      </c>
      <c r="C105" s="22">
        <v>3.4503231109994745E-2</v>
      </c>
      <c r="D105" s="22">
        <f t="shared" si="22"/>
        <v>2.0082781069901481E-2</v>
      </c>
      <c r="E105" s="22"/>
      <c r="F105" s="22"/>
      <c r="G105" s="22">
        <f t="shared" si="23"/>
        <v>5.0546919976971791E-2</v>
      </c>
      <c r="H105" s="22">
        <f t="shared" si="24"/>
        <v>2.7761065749892566E-2</v>
      </c>
      <c r="I105" s="22">
        <f t="shared" si="25"/>
        <v>3.564466722361459E-2</v>
      </c>
      <c r="J105" s="22">
        <f t="shared" si="26"/>
        <v>3.4213404155600688E-2</v>
      </c>
      <c r="K105" s="22">
        <f t="shared" si="27"/>
        <v>3.7900075388938387E-2</v>
      </c>
    </row>
    <row r="106" spans="1:16" x14ac:dyDescent="0.2">
      <c r="A106" s="10" t="s">
        <v>9</v>
      </c>
      <c r="B106" s="22">
        <f t="shared" si="21"/>
        <v>2.9459261538608331E-3</v>
      </c>
      <c r="C106" s="22">
        <v>5.7885963510150027E-3</v>
      </c>
      <c r="D106" s="22">
        <f t="shared" si="22"/>
        <v>2.574320616320749E-2</v>
      </c>
      <c r="E106" s="22"/>
      <c r="F106" s="22"/>
      <c r="G106" s="22">
        <f t="shared" si="23"/>
        <v>3.7996545768566492E-3</v>
      </c>
      <c r="H106" s="22">
        <f t="shared" si="24"/>
        <v>3.867640739149119E-3</v>
      </c>
      <c r="I106" s="22">
        <f t="shared" si="25"/>
        <v>5.0682261208577E-3</v>
      </c>
      <c r="J106" s="22">
        <f t="shared" si="26"/>
        <v>3.7494141540384317E-3</v>
      </c>
      <c r="K106" s="22">
        <f t="shared" si="27"/>
        <v>3.0840929340004114E-3</v>
      </c>
    </row>
    <row r="107" spans="1:16" x14ac:dyDescent="0.2">
      <c r="A107" s="10" t="s">
        <v>10</v>
      </c>
      <c r="B107" s="22">
        <f t="shared" si="21"/>
        <v>5.2764280585750308E-3</v>
      </c>
      <c r="C107" s="22">
        <v>8.2204918594295899E-3</v>
      </c>
      <c r="D107" s="22">
        <f t="shared" si="22"/>
        <v>2.5982544690258663E-2</v>
      </c>
      <c r="E107" s="22"/>
      <c r="F107" s="22"/>
      <c r="G107" s="22">
        <f t="shared" si="23"/>
        <v>8.5204375359815773E-3</v>
      </c>
      <c r="H107" s="22">
        <f t="shared" si="24"/>
        <v>1.0829394069617533E-2</v>
      </c>
      <c r="I107" s="22">
        <f t="shared" si="25"/>
        <v>1.0414926204399889E-2</v>
      </c>
      <c r="J107" s="22">
        <f t="shared" si="26"/>
        <v>6.2490235900640526E-3</v>
      </c>
      <c r="K107" s="22">
        <f t="shared" si="27"/>
        <v>5.482831882667398E-3</v>
      </c>
    </row>
    <row r="108" spans="1:16" x14ac:dyDescent="0.2">
      <c r="A108" s="10" t="s">
        <v>11</v>
      </c>
      <c r="B108" s="22">
        <f t="shared" si="21"/>
        <v>3.7407298740765656E-2</v>
      </c>
      <c r="C108" s="22">
        <v>2.4318955084145867E-2</v>
      </c>
      <c r="D108" s="22">
        <f t="shared" si="22"/>
        <v>1.285771907977667E-2</v>
      </c>
      <c r="E108" s="22"/>
      <c r="F108" s="22"/>
      <c r="G108" s="22">
        <f t="shared" si="23"/>
        <v>2.4640184225676452E-2</v>
      </c>
      <c r="H108" s="22">
        <f t="shared" si="24"/>
        <v>3.205844434894714E-2</v>
      </c>
      <c r="I108" s="22">
        <f t="shared" si="25"/>
        <v>3.1857421331105543E-2</v>
      </c>
      <c r="J108" s="22">
        <f t="shared" si="26"/>
        <v>2.8120606155288237E-2</v>
      </c>
      <c r="K108" s="22">
        <f t="shared" si="27"/>
        <v>3.77630045918717E-2</v>
      </c>
    </row>
    <row r="109" spans="1:16" x14ac:dyDescent="0.2">
      <c r="A109" s="10" t="s">
        <v>12</v>
      </c>
      <c r="B109" s="22">
        <f t="shared" si="21"/>
        <v>4.1533980721477591E-2</v>
      </c>
      <c r="C109" s="22">
        <v>4.1273719544219399E-2</v>
      </c>
      <c r="D109" s="22">
        <f t="shared" si="22"/>
        <v>2.0247074481316372E-2</v>
      </c>
      <c r="E109" s="22"/>
      <c r="F109" s="22"/>
      <c r="G109" s="22">
        <f t="shared" si="23"/>
        <v>5.3886010362694303E-2</v>
      </c>
      <c r="H109" s="22">
        <f t="shared" si="24"/>
        <v>3.884830253545337E-2</v>
      </c>
      <c r="I109" s="22">
        <f t="shared" si="25"/>
        <v>4.1771094402673348E-2</v>
      </c>
      <c r="J109" s="22">
        <f t="shared" si="26"/>
        <v>3.4057178565849083E-2</v>
      </c>
      <c r="K109" s="22">
        <f t="shared" si="27"/>
        <v>3.1320677129737511E-2</v>
      </c>
    </row>
    <row r="110" spans="1:16" x14ac:dyDescent="0.2">
      <c r="A110" s="10" t="s">
        <v>13</v>
      </c>
      <c r="B110" s="22">
        <f t="shared" si="21"/>
        <v>2.7121603537973824E-3</v>
      </c>
      <c r="C110" s="22">
        <v>4.8523736670244106E-3</v>
      </c>
      <c r="D110" s="22">
        <f t="shared" si="22"/>
        <v>1.8747194910675787E-2</v>
      </c>
      <c r="E110" s="22"/>
      <c r="F110" s="22"/>
      <c r="G110" s="22">
        <f t="shared" si="23"/>
        <v>3.1088082901554403E-3</v>
      </c>
      <c r="H110" s="22">
        <f t="shared" si="24"/>
        <v>1.4611087236785561E-3</v>
      </c>
      <c r="I110" s="22">
        <f t="shared" si="25"/>
        <v>1.9493177387914229E-3</v>
      </c>
      <c r="J110" s="22">
        <f t="shared" si="26"/>
        <v>3.5931885642868301E-3</v>
      </c>
      <c r="K110" s="22">
        <f t="shared" si="27"/>
        <v>1.7819203618669043E-3</v>
      </c>
    </row>
    <row r="111" spans="1:16" x14ac:dyDescent="0.2">
      <c r="A111" s="10" t="s">
        <v>14</v>
      </c>
      <c r="B111" s="22">
        <f t="shared" si="21"/>
        <v>7.9833406086975187E-2</v>
      </c>
      <c r="C111" s="22">
        <v>6.6494645262941562E-2</v>
      </c>
      <c r="D111" s="22">
        <f t="shared" si="22"/>
        <v>1.5091923017854756E-2</v>
      </c>
      <c r="E111" s="22"/>
      <c r="F111" s="22"/>
      <c r="G111" s="22">
        <f t="shared" si="23"/>
        <v>5.284974093264249E-2</v>
      </c>
      <c r="H111" s="22">
        <f t="shared" si="24"/>
        <v>5.5865921787709494E-2</v>
      </c>
      <c r="I111" s="22">
        <f t="shared" si="25"/>
        <v>5.485937064884433E-2</v>
      </c>
      <c r="J111" s="22">
        <f t="shared" si="26"/>
        <v>8.4205592876113108E-2</v>
      </c>
      <c r="K111" s="22">
        <f t="shared" si="27"/>
        <v>7.5731615379343434E-2</v>
      </c>
    </row>
    <row r="112" spans="1:16" x14ac:dyDescent="0.2">
      <c r="A112" s="10" t="s">
        <v>15</v>
      </c>
      <c r="B112" s="22">
        <f t="shared" si="21"/>
        <v>1.1495075413324174E-2</v>
      </c>
      <c r="C112" s="22">
        <v>1.5539013084282877E-2</v>
      </c>
      <c r="D112" s="22">
        <f t="shared" si="22"/>
        <v>2.3557618965758441E-2</v>
      </c>
      <c r="E112" s="22"/>
      <c r="F112" s="22"/>
      <c r="G112" s="22">
        <f t="shared" si="23"/>
        <v>9.2112838226827871E-3</v>
      </c>
      <c r="H112" s="22">
        <f t="shared" si="24"/>
        <v>1.7705199828104857E-2</v>
      </c>
      <c r="I112" s="22">
        <f t="shared" si="25"/>
        <v>1.4480646059593427E-2</v>
      </c>
      <c r="J112" s="22">
        <f t="shared" si="26"/>
        <v>1.4216528667395719E-2</v>
      </c>
      <c r="K112" s="22">
        <f t="shared" si="27"/>
        <v>1.7202385031868959E-2</v>
      </c>
    </row>
    <row r="113" spans="1:11" x14ac:dyDescent="0.2">
      <c r="A113" s="10" t="s">
        <v>16</v>
      </c>
      <c r="B113" s="22">
        <f t="shared" si="21"/>
        <v>7.0368276549712203E-3</v>
      </c>
      <c r="C113" s="22">
        <v>1.0789395565501335E-2</v>
      </c>
      <c r="D113" s="22">
        <f t="shared" si="22"/>
        <v>2.2051027055157612E-2</v>
      </c>
      <c r="E113" s="22"/>
      <c r="F113" s="22"/>
      <c r="G113" s="22">
        <f t="shared" si="23"/>
        <v>1.3816925734024179E-2</v>
      </c>
      <c r="H113" s="22">
        <f t="shared" si="24"/>
        <v>1.1087236785560808E-2</v>
      </c>
      <c r="I113" s="22">
        <f t="shared" si="25"/>
        <v>1.01364522417154E-2</v>
      </c>
      <c r="J113" s="22">
        <f t="shared" si="26"/>
        <v>8.5924074363380714E-3</v>
      </c>
      <c r="K113" s="22">
        <f t="shared" si="27"/>
        <v>9.3893495990679185E-3</v>
      </c>
    </row>
    <row r="114" spans="1:11" x14ac:dyDescent="0.2">
      <c r="A114" s="10" t="s">
        <v>17</v>
      </c>
      <c r="B114" s="22">
        <f t="shared" si="21"/>
        <v>8.9809003799886933E-3</v>
      </c>
      <c r="C114" s="22">
        <v>1.4260269906149385E-2</v>
      </c>
      <c r="D114" s="22">
        <f t="shared" si="22"/>
        <v>2.3808242148820557E-2</v>
      </c>
      <c r="E114" s="22"/>
      <c r="F114" s="22"/>
      <c r="G114" s="22">
        <f t="shared" si="23"/>
        <v>8.4052964881980424E-3</v>
      </c>
      <c r="H114" s="22">
        <f t="shared" si="24"/>
        <v>1.4439192092823377E-2</v>
      </c>
      <c r="I114" s="22">
        <f t="shared" si="25"/>
        <v>1.2531328320802004E-2</v>
      </c>
      <c r="J114" s="22">
        <f t="shared" si="26"/>
        <v>1.3904077487892517E-2</v>
      </c>
      <c r="K114" s="22">
        <f t="shared" si="27"/>
        <v>1.3432938112535124E-2</v>
      </c>
    </row>
    <row r="115" spans="1:11" x14ac:dyDescent="0.2">
      <c r="A115" s="10" t="s">
        <v>18</v>
      </c>
      <c r="B115" s="22">
        <f t="shared" si="21"/>
        <v>6.7100326079437434E-3</v>
      </c>
      <c r="C115" s="22">
        <v>1.2273651040120567E-2</v>
      </c>
      <c r="D115" s="22">
        <f t="shared" si="22"/>
        <v>2.4990912401036056E-2</v>
      </c>
      <c r="E115" s="22"/>
      <c r="F115" s="22"/>
      <c r="G115" s="22">
        <f t="shared" si="23"/>
        <v>1.0132412204951065E-2</v>
      </c>
      <c r="H115" s="22">
        <f t="shared" si="24"/>
        <v>7.0477009024495054E-3</v>
      </c>
      <c r="I115" s="22">
        <f t="shared" si="25"/>
        <v>8.2985240879977721E-3</v>
      </c>
      <c r="J115" s="22">
        <f t="shared" si="26"/>
        <v>7.3426027183252614E-3</v>
      </c>
      <c r="K115" s="22">
        <f t="shared" si="27"/>
        <v>7.0591460489342747E-3</v>
      </c>
    </row>
    <row r="116" spans="1:11" x14ac:dyDescent="0.2">
      <c r="A116" s="10" t="s">
        <v>19</v>
      </c>
      <c r="B116" s="22">
        <f t="shared" si="21"/>
        <v>8.6994272737898441E-3</v>
      </c>
      <c r="C116" s="22">
        <v>1.4956728244239947E-2</v>
      </c>
      <c r="D116" s="22">
        <f t="shared" si="22"/>
        <v>2.2993764453075143E-2</v>
      </c>
      <c r="E116" s="22"/>
      <c r="F116" s="22"/>
      <c r="G116" s="22">
        <f t="shared" si="23"/>
        <v>1.1168681635002878E-2</v>
      </c>
      <c r="H116" s="22">
        <f t="shared" si="24"/>
        <v>1.3493768801031371E-2</v>
      </c>
      <c r="I116" s="22">
        <f t="shared" si="25"/>
        <v>1.2754107490949596E-2</v>
      </c>
      <c r="J116" s="22">
        <f t="shared" si="26"/>
        <v>1.0779565692860491E-2</v>
      </c>
      <c r="K116" s="22">
        <f t="shared" si="27"/>
        <v>1.1925159344801589E-2</v>
      </c>
    </row>
    <row r="117" spans="1:11" x14ac:dyDescent="0.2">
      <c r="A117" s="10" t="s">
        <v>20</v>
      </c>
      <c r="B117" s="22">
        <f t="shared" si="21"/>
        <v>1.4035489465034122E-2</v>
      </c>
      <c r="C117" s="22">
        <v>2.3028794556207613E-2</v>
      </c>
      <c r="D117" s="22">
        <f t="shared" si="22"/>
        <v>2.049574021464716E-2</v>
      </c>
      <c r="E117" s="22"/>
      <c r="F117" s="22"/>
      <c r="G117" s="22">
        <f t="shared" si="23"/>
        <v>2.5561312607944732E-2</v>
      </c>
      <c r="H117" s="22">
        <f t="shared" si="24"/>
        <v>1.9338203695745595E-2</v>
      </c>
      <c r="I117" s="22">
        <f t="shared" si="25"/>
        <v>1.7599554441659705E-2</v>
      </c>
      <c r="J117" s="22">
        <f t="shared" si="26"/>
        <v>1.7965942821434152E-2</v>
      </c>
      <c r="K117" s="22">
        <f t="shared" si="27"/>
        <v>1.4803646083201973E-2</v>
      </c>
    </row>
    <row r="118" spans="1:11" x14ac:dyDescent="0.2">
      <c r="A118" s="10" t="s">
        <v>21</v>
      </c>
      <c r="B118" s="22">
        <f t="shared" si="21"/>
        <v>7.7834469959902012E-3</v>
      </c>
      <c r="C118" s="22">
        <v>1.3415386020596899E-2</v>
      </c>
      <c r="D118" s="22">
        <f t="shared" si="22"/>
        <v>2.7244162723868405E-2</v>
      </c>
      <c r="E118" s="22"/>
      <c r="F118" s="22"/>
      <c r="G118" s="22">
        <f t="shared" si="23"/>
        <v>9.5567069660333903E-3</v>
      </c>
      <c r="H118" s="22">
        <f t="shared" si="24"/>
        <v>1.0485603781693166E-2</v>
      </c>
      <c r="I118" s="22">
        <f t="shared" si="25"/>
        <v>9.8579782790309111E-3</v>
      </c>
      <c r="J118" s="22">
        <f t="shared" si="26"/>
        <v>1.0779565692860491E-2</v>
      </c>
      <c r="K118" s="22">
        <f t="shared" si="27"/>
        <v>1.2884654924268385E-2</v>
      </c>
    </row>
    <row r="119" spans="1:11" x14ac:dyDescent="0.2">
      <c r="A119" s="10" t="s">
        <v>22</v>
      </c>
      <c r="B119" s="22">
        <f t="shared" si="21"/>
        <v>2.995064679180293E-2</v>
      </c>
      <c r="C119" s="22">
        <v>2.1498869682369328E-2</v>
      </c>
      <c r="D119" s="22">
        <f t="shared" si="22"/>
        <v>2.0077258512203173E-2</v>
      </c>
      <c r="E119" s="22"/>
      <c r="F119" s="22"/>
      <c r="G119" s="22">
        <f t="shared" si="23"/>
        <v>2.5446171560161199E-2</v>
      </c>
      <c r="H119" s="22">
        <f t="shared" si="24"/>
        <v>2.4752900730554361E-2</v>
      </c>
      <c r="I119" s="22">
        <f t="shared" si="25"/>
        <v>2.4951267056530214E-2</v>
      </c>
      <c r="J119" s="22">
        <f t="shared" si="26"/>
        <v>2.5308545539759413E-2</v>
      </c>
      <c r="K119" s="22">
        <f t="shared" si="27"/>
        <v>2.0903296552669454E-2</v>
      </c>
    </row>
    <row r="120" spans="1:11" x14ac:dyDescent="0.2">
      <c r="A120" s="10" t="s">
        <v>23</v>
      </c>
      <c r="B120" s="22">
        <f t="shared" si="21"/>
        <v>4.3843014338430858E-3</v>
      </c>
      <c r="C120" s="22">
        <v>6.9417486812960979E-3</v>
      </c>
      <c r="D120" s="22">
        <f t="shared" si="22"/>
        <v>2.1840765981266677E-2</v>
      </c>
      <c r="E120" s="22"/>
      <c r="F120" s="22"/>
      <c r="G120" s="22">
        <f t="shared" si="23"/>
        <v>7.0236039147956245E-3</v>
      </c>
      <c r="H120" s="22">
        <f t="shared" si="24"/>
        <v>4.8990116029222174E-3</v>
      </c>
      <c r="I120" s="22">
        <f t="shared" si="25"/>
        <v>6.8504594820384297E-3</v>
      </c>
      <c r="J120" s="22">
        <f t="shared" si="26"/>
        <v>3.7494141540384317E-3</v>
      </c>
      <c r="K120" s="22">
        <f t="shared" si="27"/>
        <v>4.5233363032006028E-3</v>
      </c>
    </row>
    <row r="121" spans="1:11" x14ac:dyDescent="0.2">
      <c r="A121" s="10" t="s">
        <v>50</v>
      </c>
      <c r="B121" s="22">
        <f t="shared" si="21"/>
        <v>4.8566037645835268E-3</v>
      </c>
      <c r="C121" s="22">
        <v>8.9626195967392047E-3</v>
      </c>
      <c r="D121" s="22">
        <f t="shared" si="22"/>
        <v>2.2705057517473849E-2</v>
      </c>
      <c r="E121" s="22"/>
      <c r="F121" s="22"/>
      <c r="G121" s="22">
        <f t="shared" si="23"/>
        <v>3.7996545768566492E-3</v>
      </c>
      <c r="H121" s="22">
        <f t="shared" si="24"/>
        <v>9.5401804899011601E-3</v>
      </c>
      <c r="I121" s="22">
        <f t="shared" si="25"/>
        <v>8.2985240879977721E-3</v>
      </c>
      <c r="J121" s="22">
        <f t="shared" si="26"/>
        <v>4.3743165130448371E-3</v>
      </c>
      <c r="K121" s="22">
        <f t="shared" si="27"/>
        <v>4.5233363032006028E-3</v>
      </c>
    </row>
    <row r="122" spans="1:11" x14ac:dyDescent="0.2">
      <c r="A122" s="10" t="s">
        <v>24</v>
      </c>
      <c r="B122" s="22">
        <f t="shared" si="21"/>
        <v>3.2176192623019254E-2</v>
      </c>
      <c r="C122" s="22">
        <v>3.8807571986390517E-2</v>
      </c>
      <c r="D122" s="22">
        <f t="shared" si="22"/>
        <v>1.8366379618798022E-2</v>
      </c>
      <c r="E122" s="22"/>
      <c r="F122" s="22"/>
      <c r="G122" s="22">
        <f t="shared" si="23"/>
        <v>4.3408175014392633E-2</v>
      </c>
      <c r="H122" s="22">
        <f t="shared" si="24"/>
        <v>3.4293081220455525E-2</v>
      </c>
      <c r="I122" s="22">
        <f t="shared" si="25"/>
        <v>3.8318017265385688E-2</v>
      </c>
      <c r="J122" s="22">
        <f t="shared" si="26"/>
        <v>4.0306202155913136E-2</v>
      </c>
      <c r="K122" s="22">
        <f t="shared" si="27"/>
        <v>3.0018504557604003E-2</v>
      </c>
    </row>
    <row r="123" spans="1:11" x14ac:dyDescent="0.2">
      <c r="A123" s="10" t="s">
        <v>25</v>
      </c>
      <c r="B123" s="22">
        <f t="shared" si="21"/>
        <v>1.2301328887012401E-2</v>
      </c>
      <c r="C123" s="22">
        <v>1.8233507638207018E-2</v>
      </c>
      <c r="D123" s="22">
        <f t="shared" si="22"/>
        <v>1.6835406832219253E-2</v>
      </c>
      <c r="E123" s="22"/>
      <c r="F123" s="22"/>
      <c r="G123" s="22">
        <f t="shared" si="23"/>
        <v>1.8307426597582038E-2</v>
      </c>
      <c r="H123" s="22">
        <f t="shared" si="24"/>
        <v>1.7533304684142673E-2</v>
      </c>
      <c r="I123" s="22">
        <f t="shared" si="25"/>
        <v>1.4870509607351713E-2</v>
      </c>
      <c r="J123" s="22">
        <f t="shared" si="26"/>
        <v>1.1092016872363693E-2</v>
      </c>
      <c r="K123" s="22">
        <f t="shared" si="27"/>
        <v>1.2336371736001646E-2</v>
      </c>
    </row>
    <row r="124" spans="1:11" x14ac:dyDescent="0.2">
      <c r="A124" s="10" t="s">
        <v>26</v>
      </c>
      <c r="B124" s="22">
        <f t="shared" si="21"/>
        <v>0.10376339084449088</v>
      </c>
      <c r="C124" s="22">
        <v>6.8743863174479947E-2</v>
      </c>
      <c r="D124" s="22">
        <f t="shared" si="22"/>
        <v>1.6652058519700502E-2</v>
      </c>
      <c r="E124" s="22"/>
      <c r="F124" s="22"/>
      <c r="G124" s="22">
        <f t="shared" si="23"/>
        <v>9.8906160046056416E-2</v>
      </c>
      <c r="H124" s="22">
        <f t="shared" si="24"/>
        <v>0.1024495058014611</v>
      </c>
      <c r="I124" s="22">
        <f t="shared" si="25"/>
        <v>9.2397660818713451E-2</v>
      </c>
      <c r="J124" s="22">
        <f t="shared" si="26"/>
        <v>9.1704421184189977E-2</v>
      </c>
      <c r="K124" s="22">
        <f t="shared" si="27"/>
        <v>0.11130148721814817</v>
      </c>
    </row>
    <row r="125" spans="1:11" x14ac:dyDescent="0.2">
      <c r="A125" s="10" t="s">
        <v>27</v>
      </c>
      <c r="B125" s="22">
        <f t="shared" si="21"/>
        <v>1.4658069810101067E-2</v>
      </c>
      <c r="C125" s="22">
        <v>1.8850044527664239E-2</v>
      </c>
      <c r="D125" s="22">
        <f t="shared" si="22"/>
        <v>2.1397501726820339E-2</v>
      </c>
      <c r="E125" s="22"/>
      <c r="F125" s="22"/>
      <c r="G125" s="22">
        <f t="shared" si="23"/>
        <v>1.3126079447322971E-2</v>
      </c>
      <c r="H125" s="22">
        <f t="shared" si="24"/>
        <v>2.0025784271594328E-2</v>
      </c>
      <c r="I125" s="22">
        <f t="shared" si="25"/>
        <v>1.77109440267335E-2</v>
      </c>
      <c r="J125" s="22">
        <f t="shared" si="26"/>
        <v>1.7341040462427744E-2</v>
      </c>
      <c r="K125" s="22">
        <f t="shared" si="27"/>
        <v>2.1931327530669592E-2</v>
      </c>
    </row>
    <row r="126" spans="1:11" x14ac:dyDescent="0.2">
      <c r="A126" s="10" t="s">
        <v>28</v>
      </c>
      <c r="B126" s="22">
        <f t="shared" si="21"/>
        <v>4.6920135584164035E-3</v>
      </c>
      <c r="C126" s="22">
        <v>8.8826981481058623E-3</v>
      </c>
      <c r="D126" s="22">
        <f t="shared" si="22"/>
        <v>2.4766265461203134E-2</v>
      </c>
      <c r="E126" s="22"/>
      <c r="F126" s="22"/>
      <c r="G126" s="22">
        <f t="shared" si="23"/>
        <v>7.4841681059297643E-3</v>
      </c>
      <c r="H126" s="22">
        <f t="shared" si="24"/>
        <v>8.5088096261280617E-3</v>
      </c>
      <c r="I126" s="22">
        <f t="shared" si="25"/>
        <v>7.1846282372598162E-3</v>
      </c>
      <c r="J126" s="22">
        <f t="shared" si="26"/>
        <v>4.8429932822996406E-3</v>
      </c>
      <c r="K126" s="22">
        <f t="shared" si="27"/>
        <v>5.3457610856007124E-3</v>
      </c>
    </row>
    <row r="127" spans="1:11" x14ac:dyDescent="0.2">
      <c r="A127" s="10" t="s">
        <v>29</v>
      </c>
      <c r="B127" s="22">
        <f t="shared" si="21"/>
        <v>5.4498441163772025E-2</v>
      </c>
      <c r="C127" s="22">
        <v>4.5201287877057975E-2</v>
      </c>
      <c r="D127" s="22">
        <f t="shared" si="22"/>
        <v>2.0634034148338389E-2</v>
      </c>
      <c r="E127" s="22"/>
      <c r="F127" s="22"/>
      <c r="G127" s="22">
        <f t="shared" si="23"/>
        <v>4.2026482440990214E-2</v>
      </c>
      <c r="H127" s="22">
        <f t="shared" si="24"/>
        <v>3.7301246239793723E-2</v>
      </c>
      <c r="I127" s="22">
        <f t="shared" si="25"/>
        <v>4.2439431913116124E-2</v>
      </c>
      <c r="J127" s="22">
        <f t="shared" si="26"/>
        <v>5.4054054054054057E-2</v>
      </c>
      <c r="K127" s="22">
        <f t="shared" si="27"/>
        <v>5.8323624151874441E-2</v>
      </c>
    </row>
    <row r="128" spans="1:11" x14ac:dyDescent="0.2">
      <c r="A128" s="10" t="s">
        <v>30</v>
      </c>
      <c r="B128" s="22">
        <f t="shared" si="21"/>
        <v>5.5459743382400301E-3</v>
      </c>
      <c r="C128" s="22">
        <v>6.7362363848103577E-3</v>
      </c>
      <c r="D128" s="22">
        <f t="shared" si="22"/>
        <v>2.2111966861140062E-2</v>
      </c>
      <c r="E128" s="22"/>
      <c r="F128" s="22"/>
      <c r="G128" s="22">
        <f t="shared" si="23"/>
        <v>8.5204375359815773E-3</v>
      </c>
      <c r="H128" s="22">
        <f t="shared" si="24"/>
        <v>5.9303824666953157E-3</v>
      </c>
      <c r="I128" s="22">
        <f t="shared" si="25"/>
        <v>8.8554720133667501E-3</v>
      </c>
      <c r="J128" s="22">
        <f t="shared" si="26"/>
        <v>7.1863771285736603E-3</v>
      </c>
      <c r="K128" s="22">
        <f t="shared" si="27"/>
        <v>1.2267836337468302E-2</v>
      </c>
    </row>
    <row r="129" spans="1:11" x14ac:dyDescent="0.2">
      <c r="A129" s="10" t="s">
        <v>31</v>
      </c>
      <c r="B129" s="22">
        <f t="shared" si="21"/>
        <v>1.3281714028094832E-2</v>
      </c>
      <c r="C129" s="22">
        <v>1.3575228917863585E-2</v>
      </c>
      <c r="D129" s="22">
        <f t="shared" si="22"/>
        <v>1.8347917466765559E-2</v>
      </c>
      <c r="E129" s="22"/>
      <c r="F129" s="22"/>
      <c r="G129" s="22">
        <f t="shared" si="23"/>
        <v>1.5889464594127805E-2</v>
      </c>
      <c r="H129" s="22">
        <f t="shared" si="24"/>
        <v>1.2032660077352814E-2</v>
      </c>
      <c r="I129" s="22">
        <f t="shared" si="25"/>
        <v>1.2364243943191312E-2</v>
      </c>
      <c r="J129" s="22">
        <f t="shared" si="26"/>
        <v>1.2654272769879706E-2</v>
      </c>
      <c r="K129" s="22">
        <f t="shared" si="27"/>
        <v>1.3158796518401754E-2</v>
      </c>
    </row>
    <row r="130" spans="1:11" x14ac:dyDescent="0.2">
      <c r="A130" s="10" t="s">
        <v>32</v>
      </c>
      <c r="B130" s="22">
        <f t="shared" si="21"/>
        <v>1.5643225681797039E-2</v>
      </c>
      <c r="C130" s="22">
        <v>1.4979562943849474E-2</v>
      </c>
      <c r="D130" s="22">
        <f t="shared" si="22"/>
        <v>2.6458036086112281E-2</v>
      </c>
      <c r="E130" s="22"/>
      <c r="F130" s="22"/>
      <c r="G130" s="22">
        <f t="shared" si="23"/>
        <v>1.6695451928612551E-2</v>
      </c>
      <c r="H130" s="22">
        <f t="shared" si="24"/>
        <v>2.0627417275461968E-2</v>
      </c>
      <c r="I130" s="22">
        <f t="shared" si="25"/>
        <v>1.6875522138680033E-2</v>
      </c>
      <c r="J130" s="22">
        <f t="shared" si="26"/>
        <v>1.3591626308389315E-2</v>
      </c>
      <c r="K130" s="22">
        <f t="shared" si="27"/>
        <v>1.6448495648002194E-2</v>
      </c>
    </row>
    <row r="131" spans="1:11" x14ac:dyDescent="0.2">
      <c r="A131" s="10" t="s">
        <v>33</v>
      </c>
      <c r="B131" s="22">
        <f t="shared" si="21"/>
        <v>1.3477313983249965E-2</v>
      </c>
      <c r="C131" s="22">
        <v>1.4774050647363734E-2</v>
      </c>
      <c r="D131" s="22">
        <f t="shared" si="22"/>
        <v>2.226198134836356E-2</v>
      </c>
      <c r="E131" s="22"/>
      <c r="F131" s="22"/>
      <c r="G131" s="22">
        <f t="shared" si="23"/>
        <v>1.8422567645365574E-2</v>
      </c>
      <c r="H131" s="22">
        <f t="shared" si="24"/>
        <v>1.0485603781693166E-2</v>
      </c>
      <c r="I131" s="22">
        <f t="shared" si="25"/>
        <v>1.3088276246170982E-2</v>
      </c>
      <c r="J131" s="22">
        <f t="shared" si="26"/>
        <v>1.5935010154663334E-2</v>
      </c>
      <c r="K131" s="22">
        <f t="shared" si="27"/>
        <v>1.9875265574669315E-2</v>
      </c>
    </row>
    <row r="132" spans="1:11" x14ac:dyDescent="0.2">
      <c r="A132" s="10" t="s">
        <v>35</v>
      </c>
      <c r="B132" s="22">
        <f t="shared" si="21"/>
        <v>3.993101523532821E-3</v>
      </c>
      <c r="C132" s="22">
        <v>6.5649761377389081E-3</v>
      </c>
      <c r="D132" s="22">
        <f t="shared" si="22"/>
        <v>2.6470026494924987E-2</v>
      </c>
      <c r="E132" s="22"/>
      <c r="F132" s="22"/>
      <c r="G132" s="22">
        <f t="shared" si="23"/>
        <v>5.6419113413932066E-3</v>
      </c>
      <c r="H132" s="22">
        <f t="shared" si="24"/>
        <v>9.5401804899011601E-3</v>
      </c>
      <c r="I132" s="22">
        <f t="shared" si="25"/>
        <v>8.688387635756056E-3</v>
      </c>
      <c r="J132" s="22">
        <f t="shared" si="26"/>
        <v>5.3116700515544448E-3</v>
      </c>
      <c r="K132" s="22">
        <f t="shared" si="27"/>
        <v>5.0716194914673428E-3</v>
      </c>
    </row>
    <row r="133" spans="1:11" x14ac:dyDescent="0.2">
      <c r="A133" s="10" t="s">
        <v>36</v>
      </c>
      <c r="B133" s="22">
        <f t="shared" si="21"/>
        <v>5.6879035739928391E-2</v>
      </c>
      <c r="C133" s="22">
        <v>4.6639873952458152E-2</v>
      </c>
      <c r="D133" s="22">
        <f t="shared" si="22"/>
        <v>1.6811179042050851E-2</v>
      </c>
      <c r="E133" s="22"/>
      <c r="F133" s="22"/>
      <c r="G133" s="22">
        <f t="shared" si="23"/>
        <v>4.2602187679907887E-2</v>
      </c>
      <c r="H133" s="22">
        <f t="shared" si="24"/>
        <v>6.5749892565535026E-2</v>
      </c>
      <c r="I133" s="22">
        <f t="shared" si="25"/>
        <v>5.8479532163742687E-2</v>
      </c>
      <c r="J133" s="22">
        <f t="shared" si="26"/>
        <v>4.5149195438212782E-2</v>
      </c>
      <c r="K133" s="22">
        <f t="shared" si="27"/>
        <v>4.5987252415872801E-2</v>
      </c>
    </row>
    <row r="134" spans="1:11" x14ac:dyDescent="0.2">
      <c r="A134" s="10" t="s">
        <v>37</v>
      </c>
      <c r="B134" s="22">
        <f t="shared" si="21"/>
        <v>7.5139007163252019E-3</v>
      </c>
      <c r="C134" s="22">
        <v>1.4397278103806544E-2</v>
      </c>
      <c r="D134" s="22">
        <f t="shared" si="22"/>
        <v>2.6375597409664248E-2</v>
      </c>
      <c r="E134" s="22"/>
      <c r="F134" s="22"/>
      <c r="G134" s="22">
        <f t="shared" si="23"/>
        <v>8.4052964881980424E-3</v>
      </c>
      <c r="H134" s="22">
        <f t="shared" si="24"/>
        <v>1.1860764933390631E-2</v>
      </c>
      <c r="I134" s="22">
        <f t="shared" si="25"/>
        <v>1.1584516847674742E-2</v>
      </c>
      <c r="J134" s="22">
        <f t="shared" si="26"/>
        <v>1.062334010310889E-2</v>
      </c>
      <c r="K134" s="22">
        <f t="shared" si="27"/>
        <v>1.0006168185868001E-2</v>
      </c>
    </row>
    <row r="135" spans="1:11" x14ac:dyDescent="0.2">
      <c r="A135" s="10" t="s">
        <v>38</v>
      </c>
      <c r="B135" s="22">
        <f t="shared" si="21"/>
        <v>5.5197353198655607E-3</v>
      </c>
      <c r="C135" s="22">
        <v>1.2307903089534857E-2</v>
      </c>
      <c r="D135" s="22">
        <f t="shared" si="22"/>
        <v>2.8654219222773489E-2</v>
      </c>
      <c r="E135" s="22"/>
      <c r="F135" s="22"/>
      <c r="G135" s="22">
        <f t="shared" si="23"/>
        <v>8.7507196315486473E-3</v>
      </c>
      <c r="H135" s="22">
        <f t="shared" si="24"/>
        <v>1.0743446497636441E-2</v>
      </c>
      <c r="I135" s="22">
        <f t="shared" si="25"/>
        <v>9.9136730715678086E-3</v>
      </c>
      <c r="J135" s="22">
        <f t="shared" si="26"/>
        <v>8.9048586158412754E-3</v>
      </c>
      <c r="K135" s="22">
        <f t="shared" si="27"/>
        <v>7.470358440134329E-3</v>
      </c>
    </row>
    <row r="136" spans="1:11" x14ac:dyDescent="0.2">
      <c r="A136" s="10" t="s">
        <v>34</v>
      </c>
      <c r="B136" s="22">
        <f t="shared" si="21"/>
        <v>1.2737850738151295E-3</v>
      </c>
      <c r="C136" s="22">
        <v>2.2606352613431372E-3</v>
      </c>
      <c r="D136" s="22">
        <f t="shared" si="22"/>
        <v>2.521314014663795E-2</v>
      </c>
      <c r="E136" s="22"/>
      <c r="F136" s="22"/>
      <c r="G136" s="22">
        <f t="shared" si="23"/>
        <v>1.0362694300518134E-3</v>
      </c>
      <c r="H136" s="22">
        <f t="shared" si="24"/>
        <v>1.289213579716373E-3</v>
      </c>
      <c r="I136" s="22">
        <f t="shared" si="25"/>
        <v>1.2252854358117517E-3</v>
      </c>
      <c r="J136" s="22">
        <f t="shared" si="26"/>
        <v>2.1871582565224186E-3</v>
      </c>
      <c r="K136" s="22">
        <f t="shared" si="27"/>
        <v>1.3707079706668495E-3</v>
      </c>
    </row>
    <row r="137" spans="1:11" x14ac:dyDescent="0.2">
      <c r="A137" s="10" t="s">
        <v>39</v>
      </c>
      <c r="B137" s="22">
        <f t="shared" si="21"/>
        <v>8.3988712451368366E-3</v>
      </c>
      <c r="C137" s="22">
        <v>9.8075034822916896E-3</v>
      </c>
      <c r="D137" s="22">
        <f t="shared" si="22"/>
        <v>2.20460332391113E-2</v>
      </c>
      <c r="E137" s="22"/>
      <c r="F137" s="22"/>
      <c r="G137" s="22">
        <f t="shared" si="23"/>
        <v>1.1168681635002878E-2</v>
      </c>
      <c r="H137" s="22">
        <f t="shared" si="24"/>
        <v>1.1001289213579716E-2</v>
      </c>
      <c r="I137" s="22">
        <f t="shared" si="25"/>
        <v>1.0637705374547481E-2</v>
      </c>
      <c r="J137" s="22">
        <f t="shared" si="26"/>
        <v>9.0610842055928766E-3</v>
      </c>
      <c r="K137" s="22">
        <f t="shared" si="27"/>
        <v>1.3227331916935097E-2</v>
      </c>
    </row>
    <row r="138" spans="1:11" x14ac:dyDescent="0.2">
      <c r="A138" s="10" t="s">
        <v>40</v>
      </c>
      <c r="B138" s="22">
        <f t="shared" si="21"/>
        <v>1.3913835834388858E-2</v>
      </c>
      <c r="C138" s="22">
        <v>1.4043340259858882E-2</v>
      </c>
      <c r="D138" s="22">
        <f t="shared" si="22"/>
        <v>1.8440019088777102E-2</v>
      </c>
      <c r="E138" s="22"/>
      <c r="F138" s="22"/>
      <c r="G138" s="22">
        <f t="shared" si="23"/>
        <v>1.5083477259643062E-2</v>
      </c>
      <c r="H138" s="22">
        <f t="shared" si="24"/>
        <v>1.1688869789428449E-2</v>
      </c>
      <c r="I138" s="22">
        <f t="shared" si="25"/>
        <v>1.4035087719298246E-2</v>
      </c>
      <c r="J138" s="22">
        <f t="shared" si="26"/>
        <v>9.8422121543508823E-3</v>
      </c>
      <c r="K138" s="22">
        <f t="shared" si="27"/>
        <v>1.4803646083201973E-2</v>
      </c>
    </row>
    <row r="139" spans="1:11" x14ac:dyDescent="0.2">
      <c r="A139" s="10" t="s">
        <v>41</v>
      </c>
      <c r="B139" s="22">
        <f t="shared" si="21"/>
        <v>2.0740751342364326E-2</v>
      </c>
      <c r="C139" s="22">
        <v>3.3772520722489895E-2</v>
      </c>
      <c r="D139" s="22">
        <f t="shared" si="22"/>
        <v>2.2108618972596038E-2</v>
      </c>
      <c r="E139" s="22"/>
      <c r="F139" s="22"/>
      <c r="G139" s="22">
        <f t="shared" si="23"/>
        <v>2.4179620034542316E-2</v>
      </c>
      <c r="H139" s="22">
        <f t="shared" si="24"/>
        <v>3.1113021057155136E-2</v>
      </c>
      <c r="I139" s="22">
        <f t="shared" si="25"/>
        <v>3.1356168198273464E-2</v>
      </c>
      <c r="J139" s="22">
        <f t="shared" si="26"/>
        <v>3.1557569129823465E-2</v>
      </c>
      <c r="K139" s="22">
        <f t="shared" si="27"/>
        <v>2.2616681516003014E-2</v>
      </c>
    </row>
    <row r="140" spans="1:11" x14ac:dyDescent="0.2">
      <c r="A140" s="10" t="s">
        <v>42</v>
      </c>
      <c r="B140" s="22">
        <f t="shared" si="21"/>
        <v>2.2241146120322595E-2</v>
      </c>
      <c r="C140" s="22">
        <v>1.7982325942502226E-2</v>
      </c>
      <c r="D140" s="22">
        <f t="shared" si="22"/>
        <v>2.1938386592435952E-2</v>
      </c>
      <c r="E140" s="22"/>
      <c r="F140" s="22"/>
      <c r="G140" s="22">
        <f t="shared" si="23"/>
        <v>2.7173287276914222E-2</v>
      </c>
      <c r="H140" s="22">
        <f t="shared" si="24"/>
        <v>1.6587881392350665E-2</v>
      </c>
      <c r="I140" s="22">
        <f t="shared" si="25"/>
        <v>1.8156502367028683E-2</v>
      </c>
      <c r="J140" s="22">
        <f t="shared" si="26"/>
        <v>1.8434619590688955E-2</v>
      </c>
      <c r="K140" s="22">
        <f t="shared" si="27"/>
        <v>2.3576177095469809E-2</v>
      </c>
    </row>
    <row r="141" spans="1:11" x14ac:dyDescent="0.2">
      <c r="A141" s="10" t="s">
        <v>43</v>
      </c>
      <c r="B141" s="22">
        <f t="shared" si="21"/>
        <v>8.1782249542606197E-2</v>
      </c>
      <c r="C141" s="22">
        <v>6.7556458794784557E-2</v>
      </c>
      <c r="D141" s="22">
        <f t="shared" si="22"/>
        <v>1.6962525545594898E-2</v>
      </c>
      <c r="E141" s="22"/>
      <c r="F141" s="22"/>
      <c r="G141" s="22">
        <f t="shared" si="23"/>
        <v>5.1352907311456537E-2</v>
      </c>
      <c r="H141" s="22">
        <f t="shared" si="24"/>
        <v>7.150837988826815E-2</v>
      </c>
      <c r="I141" s="22">
        <f t="shared" si="25"/>
        <v>8.092453355611251E-2</v>
      </c>
      <c r="J141" s="22">
        <f t="shared" si="26"/>
        <v>8.842368379940635E-2</v>
      </c>
      <c r="K141" s="22">
        <f t="shared" si="27"/>
        <v>5.3320540058940442E-2</v>
      </c>
    </row>
    <row r="142" spans="1:11" x14ac:dyDescent="0.2">
      <c r="A142" s="10" t="s">
        <v>44</v>
      </c>
      <c r="B142" s="22">
        <f t="shared" si="21"/>
        <v>3.9406234867838839E-3</v>
      </c>
      <c r="C142" s="22">
        <v>4.0303244810814516E-3</v>
      </c>
      <c r="D142" s="22">
        <f t="shared" si="22"/>
        <v>2.0296323741643436E-2</v>
      </c>
      <c r="E142" s="22"/>
      <c r="F142" s="22"/>
      <c r="G142" s="22">
        <f t="shared" si="23"/>
        <v>4.0299366724237187E-3</v>
      </c>
      <c r="H142" s="22">
        <f t="shared" si="24"/>
        <v>3.6097980232058444E-3</v>
      </c>
      <c r="I142" s="22">
        <f t="shared" si="25"/>
        <v>3.0632135895293788E-3</v>
      </c>
      <c r="J142" s="22">
        <f t="shared" si="26"/>
        <v>4.2180909232932351E-3</v>
      </c>
      <c r="K142" s="22">
        <f t="shared" si="27"/>
        <v>8.4298540196011233E-3</v>
      </c>
    </row>
    <row r="143" spans="1:11" x14ac:dyDescent="0.2">
      <c r="A143" s="10" t="s">
        <v>45</v>
      </c>
      <c r="B143" s="22">
        <f t="shared" si="21"/>
        <v>6.225803450669453E-2</v>
      </c>
      <c r="C143" s="22">
        <v>5.7771790012102392E-2</v>
      </c>
      <c r="D143" s="22">
        <f t="shared" si="22"/>
        <v>2.0161112997032025E-2</v>
      </c>
      <c r="E143" s="22"/>
      <c r="F143" s="22"/>
      <c r="G143" s="22">
        <f t="shared" si="23"/>
        <v>4.9625791594703511E-2</v>
      </c>
      <c r="H143" s="22">
        <f t="shared" si="24"/>
        <v>5.8530296519123337E-2</v>
      </c>
      <c r="I143" s="22">
        <f t="shared" si="25"/>
        <v>5.9092174881648564E-2</v>
      </c>
      <c r="J143" s="22">
        <f t="shared" si="26"/>
        <v>5.9209498515856898E-2</v>
      </c>
      <c r="K143" s="22">
        <f t="shared" si="27"/>
        <v>6.7027619765608934E-2</v>
      </c>
    </row>
    <row r="144" spans="1:11" x14ac:dyDescent="0.2">
      <c r="A144" s="10" t="s">
        <v>46</v>
      </c>
      <c r="B144" s="22">
        <f t="shared" si="21"/>
        <v>2.5976628190724268E-2</v>
      </c>
      <c r="C144" s="22">
        <v>3.5348114995547235E-2</v>
      </c>
      <c r="D144" s="22">
        <f t="shared" si="22"/>
        <v>2.1181012642769607E-2</v>
      </c>
      <c r="E144" s="22"/>
      <c r="F144" s="22"/>
      <c r="G144" s="22">
        <f t="shared" si="23"/>
        <v>3.6269430051813469E-2</v>
      </c>
      <c r="H144" s="22">
        <f t="shared" si="24"/>
        <v>2.4838848302535452E-2</v>
      </c>
      <c r="I144" s="22">
        <f t="shared" si="25"/>
        <v>2.7011974380395432E-2</v>
      </c>
      <c r="J144" s="22">
        <f t="shared" si="26"/>
        <v>2.7651929386033433E-2</v>
      </c>
      <c r="K144" s="22">
        <f t="shared" si="27"/>
        <v>2.4741278870536631E-2</v>
      </c>
    </row>
    <row r="145" spans="1:11" x14ac:dyDescent="0.2">
      <c r="A145" s="10" t="s">
        <v>47</v>
      </c>
      <c r="B145" s="22">
        <f t="shared" si="21"/>
        <v>5.3360621912442781E-3</v>
      </c>
      <c r="C145" s="22">
        <v>8.4031694563058024E-3</v>
      </c>
      <c r="D145" s="22">
        <f t="shared" si="22"/>
        <v>2.2267922403241127E-2</v>
      </c>
      <c r="E145" s="22"/>
      <c r="F145" s="22"/>
      <c r="G145" s="22">
        <f t="shared" si="23"/>
        <v>8.4052964881980424E-3</v>
      </c>
      <c r="H145" s="22">
        <f t="shared" si="24"/>
        <v>8.5947571981091538E-3</v>
      </c>
      <c r="I145" s="22">
        <f t="shared" si="25"/>
        <v>7.2960178223336119E-3</v>
      </c>
      <c r="J145" s="22">
        <f t="shared" si="26"/>
        <v>7.1863771285736603E-3</v>
      </c>
      <c r="K145" s="22">
        <f t="shared" si="27"/>
        <v>7.1276814474676171E-3</v>
      </c>
    </row>
    <row r="146" spans="1:11" x14ac:dyDescent="0.2">
      <c r="A146" s="10" t="s">
        <v>48</v>
      </c>
      <c r="B146" s="22">
        <f t="shared" si="21"/>
        <v>7.1012325182540081E-3</v>
      </c>
      <c r="C146" s="22">
        <v>1.5950037677254357E-2</v>
      </c>
      <c r="D146" s="22">
        <f t="shared" si="22"/>
        <v>2.6986121079145019E-2</v>
      </c>
      <c r="E146" s="22"/>
      <c r="F146" s="22"/>
      <c r="G146" s="22">
        <f t="shared" si="23"/>
        <v>1.0938399539435808E-2</v>
      </c>
      <c r="H146" s="22">
        <f t="shared" si="24"/>
        <v>9.3682853459389776E-3</v>
      </c>
      <c r="I146" s="22">
        <f t="shared" si="25"/>
        <v>1.01364522417154E-2</v>
      </c>
      <c r="J146" s="22">
        <f t="shared" si="26"/>
        <v>1.0935791282612092E-2</v>
      </c>
      <c r="K146" s="22">
        <f t="shared" si="27"/>
        <v>7.7445000342676994E-3</v>
      </c>
    </row>
    <row r="147" spans="1:11" x14ac:dyDescent="0.2">
      <c r="A147" s="10" t="s">
        <v>49</v>
      </c>
      <c r="B147" s="22">
        <f t="shared" si="21"/>
        <v>5.0531578658613671E-2</v>
      </c>
      <c r="C147" s="22">
        <v>2.9993377937113236E-2</v>
      </c>
      <c r="D147" s="22">
        <f t="shared" si="22"/>
        <v>1.7901970902535164E-2</v>
      </c>
      <c r="E147" s="22"/>
      <c r="F147" s="22"/>
      <c r="G147" s="22">
        <f t="shared" si="23"/>
        <v>4.145077720207254E-2</v>
      </c>
      <c r="H147" s="22">
        <f t="shared" si="24"/>
        <v>4.0825096691018477E-2</v>
      </c>
      <c r="I147" s="22">
        <f t="shared" si="25"/>
        <v>3.7872458925090502E-2</v>
      </c>
      <c r="J147" s="22">
        <f t="shared" si="26"/>
        <v>3.8431495078893922E-2</v>
      </c>
      <c r="K147" s="22">
        <f t="shared" si="27"/>
        <v>3.6186690425604823E-2</v>
      </c>
    </row>
    <row r="148" spans="1:11" ht="13.5" thickBot="1" x14ac:dyDescent="0.25">
      <c r="A148" s="67" t="s">
        <v>2</v>
      </c>
      <c r="B148" s="66">
        <f>SUM(B102:B147)</f>
        <v>0.99999999999999989</v>
      </c>
      <c r="C148" s="66">
        <f t="shared" ref="C148:K148" si="28">SUM(C102:C147)</f>
        <v>0.99999999999999989</v>
      </c>
      <c r="D148" s="66">
        <f t="shared" si="28"/>
        <v>1.0000000000000002</v>
      </c>
      <c r="E148" s="66"/>
      <c r="F148" s="66">
        <f t="shared" si="28"/>
        <v>0</v>
      </c>
      <c r="G148" s="66">
        <f t="shared" si="28"/>
        <v>1</v>
      </c>
      <c r="H148" s="66">
        <f t="shared" si="28"/>
        <v>1</v>
      </c>
      <c r="I148" s="66">
        <f t="shared" si="28"/>
        <v>1</v>
      </c>
      <c r="J148" s="66">
        <f t="shared" si="28"/>
        <v>0.99999999999999989</v>
      </c>
      <c r="K148" s="66">
        <f t="shared" si="28"/>
        <v>1.0000000000000002</v>
      </c>
    </row>
    <row r="149" spans="1:11" ht="13.5" thickTop="1" x14ac:dyDescent="0.2">
      <c r="G149" s="8"/>
      <c r="H149" s="8"/>
      <c r="I149" s="8"/>
      <c r="J149" s="8"/>
      <c r="K149" s="5"/>
    </row>
    <row r="150" spans="1:11" x14ac:dyDescent="0.2">
      <c r="A150" s="1" t="s">
        <v>54</v>
      </c>
      <c r="B150" s="2"/>
      <c r="C150" s="2"/>
      <c r="D150" s="2"/>
      <c r="E150" s="12"/>
      <c r="F150" s="1"/>
      <c r="G150" s="1" t="s">
        <v>53</v>
      </c>
      <c r="H150" s="2"/>
      <c r="I150" s="2"/>
      <c r="J150" s="3"/>
      <c r="K150" s="5"/>
    </row>
    <row r="151" spans="1:11" x14ac:dyDescent="0.2">
      <c r="A151" s="4" t="s">
        <v>157</v>
      </c>
      <c r="B151" s="5"/>
      <c r="C151" s="5"/>
      <c r="D151" s="6"/>
      <c r="E151" s="36"/>
      <c r="F151" s="39"/>
      <c r="G151" s="4" t="s">
        <v>51</v>
      </c>
      <c r="H151" s="5"/>
      <c r="I151" s="5"/>
      <c r="J151" s="6"/>
      <c r="K151" s="5"/>
    </row>
    <row r="152" spans="1:11" x14ac:dyDescent="0.2">
      <c r="A152" s="4" t="s">
        <v>172</v>
      </c>
      <c r="B152" s="5"/>
      <c r="C152" s="5"/>
      <c r="D152" s="6"/>
      <c r="E152" s="36"/>
      <c r="F152" s="39"/>
      <c r="G152" s="7" t="s">
        <v>52</v>
      </c>
      <c r="H152" s="8"/>
      <c r="I152" s="8"/>
      <c r="J152" s="9"/>
      <c r="K152" s="5"/>
    </row>
    <row r="153" spans="1:11" x14ac:dyDescent="0.2">
      <c r="A153" s="7"/>
      <c r="B153" s="8"/>
      <c r="C153" s="8"/>
      <c r="D153" s="9"/>
      <c r="E153" s="44"/>
      <c r="F153" s="40"/>
      <c r="G153" s="12"/>
      <c r="H153" s="43"/>
      <c r="I153" s="43" t="s">
        <v>145</v>
      </c>
      <c r="J153" s="43"/>
      <c r="K153" s="5"/>
    </row>
    <row r="154" spans="1:11" x14ac:dyDescent="0.2">
      <c r="A154" s="12"/>
      <c r="B154" s="61">
        <v>2008</v>
      </c>
      <c r="C154" s="61" t="s">
        <v>164</v>
      </c>
      <c r="D154" s="61" t="s">
        <v>1</v>
      </c>
      <c r="E154" s="61"/>
      <c r="F154" s="13"/>
      <c r="G154" s="13"/>
      <c r="H154" s="43" t="s">
        <v>166</v>
      </c>
      <c r="I154" s="43" t="s">
        <v>161</v>
      </c>
      <c r="J154" s="43" t="s">
        <v>1</v>
      </c>
      <c r="K154" s="5"/>
    </row>
    <row r="155" spans="1:11" x14ac:dyDescent="0.2">
      <c r="A155" s="14"/>
      <c r="B155" s="62" t="s">
        <v>3</v>
      </c>
      <c r="C155" s="62" t="s">
        <v>3</v>
      </c>
      <c r="D155" s="62" t="s">
        <v>165</v>
      </c>
      <c r="E155" s="62"/>
      <c r="F155" s="13"/>
      <c r="G155" s="13"/>
      <c r="H155" s="43" t="s">
        <v>3</v>
      </c>
      <c r="I155" s="43" t="s">
        <v>3</v>
      </c>
      <c r="J155" s="43" t="s">
        <v>167</v>
      </c>
      <c r="K155" s="5"/>
    </row>
    <row r="156" spans="1:11" x14ac:dyDescent="0.2">
      <c r="A156" s="10" t="s">
        <v>0</v>
      </c>
      <c r="B156" s="10"/>
      <c r="C156" s="10"/>
      <c r="D156" s="10"/>
      <c r="E156" s="14"/>
      <c r="F156" s="14"/>
      <c r="G156" s="14" t="s">
        <v>0</v>
      </c>
      <c r="H156" s="14"/>
      <c r="I156" s="14"/>
      <c r="J156" s="14"/>
      <c r="K156" s="5"/>
    </row>
    <row r="157" spans="1:11" x14ac:dyDescent="0.2">
      <c r="A157" s="10" t="s">
        <v>5</v>
      </c>
      <c r="B157" s="58">
        <v>2042</v>
      </c>
      <c r="C157" s="58">
        <v>1760</v>
      </c>
      <c r="D157" s="22">
        <f>B157/419223</f>
        <v>4.8709159564241464E-3</v>
      </c>
      <c r="E157" s="24"/>
      <c r="F157" s="41"/>
      <c r="G157" s="11" t="s">
        <v>5</v>
      </c>
      <c r="H157" s="85">
        <v>542</v>
      </c>
      <c r="I157" s="85">
        <v>572</v>
      </c>
      <c r="J157" s="22">
        <f>H157/100195</f>
        <v>5.4094515694395927E-3</v>
      </c>
      <c r="K157" s="5"/>
    </row>
    <row r="158" spans="1:11" x14ac:dyDescent="0.2">
      <c r="A158" s="10" t="s">
        <v>6</v>
      </c>
      <c r="B158" s="58">
        <v>13437</v>
      </c>
      <c r="C158" s="58">
        <v>11378</v>
      </c>
      <c r="D158" s="22">
        <f t="shared" ref="D158:D202" si="29">B158/419223</f>
        <v>3.2052153627067217E-2</v>
      </c>
      <c r="E158" s="24"/>
      <c r="F158" s="41"/>
      <c r="G158" s="11" t="s">
        <v>6</v>
      </c>
      <c r="H158" s="85">
        <v>3672</v>
      </c>
      <c r="I158" s="85">
        <v>3597</v>
      </c>
      <c r="J158" s="22">
        <f t="shared" ref="J158:J202" si="30">H158/100195</f>
        <v>3.6648535356055695E-2</v>
      </c>
      <c r="K158" s="5"/>
    </row>
    <row r="159" spans="1:11" x14ac:dyDescent="0.2">
      <c r="A159" s="10" t="s">
        <v>7</v>
      </c>
      <c r="B159" s="58">
        <v>972</v>
      </c>
      <c r="C159" s="58">
        <v>895</v>
      </c>
      <c r="D159" s="22">
        <f t="shared" si="29"/>
        <v>2.3185750781803478E-3</v>
      </c>
      <c r="E159" s="24"/>
      <c r="F159" s="41"/>
      <c r="G159" s="11" t="s">
        <v>7</v>
      </c>
      <c r="H159" s="85">
        <v>396</v>
      </c>
      <c r="I159" s="85">
        <v>372</v>
      </c>
      <c r="J159" s="22">
        <f t="shared" si="30"/>
        <v>3.9522930285942415E-3</v>
      </c>
      <c r="K159" s="5"/>
    </row>
    <row r="160" spans="1:11" x14ac:dyDescent="0.2">
      <c r="A160" s="10" t="s">
        <v>8</v>
      </c>
      <c r="B160" s="58">
        <v>16634</v>
      </c>
      <c r="C160" s="58">
        <v>13976</v>
      </c>
      <c r="D160" s="22">
        <f t="shared" si="29"/>
        <v>3.9678166512810607E-2</v>
      </c>
      <c r="E160" s="24"/>
      <c r="F160" s="41"/>
      <c r="G160" s="11" t="s">
        <v>8</v>
      </c>
      <c r="H160" s="85">
        <v>3932</v>
      </c>
      <c r="I160" s="85">
        <v>3802</v>
      </c>
      <c r="J160" s="22">
        <f t="shared" si="30"/>
        <v>3.9243475223314533E-2</v>
      </c>
      <c r="K160" s="5"/>
    </row>
    <row r="161" spans="1:11" x14ac:dyDescent="0.2">
      <c r="A161" s="10" t="s">
        <v>9</v>
      </c>
      <c r="B161" s="58">
        <v>1235</v>
      </c>
      <c r="C161" s="58">
        <v>1077</v>
      </c>
      <c r="D161" s="22">
        <f t="shared" si="29"/>
        <v>2.9459261538608331E-3</v>
      </c>
      <c r="E161" s="24"/>
      <c r="F161" s="41"/>
      <c r="G161" s="11" t="s">
        <v>9</v>
      </c>
      <c r="H161" s="85">
        <v>428</v>
      </c>
      <c r="I161" s="85">
        <v>437</v>
      </c>
      <c r="J161" s="22">
        <f t="shared" si="30"/>
        <v>4.2716702430260992E-3</v>
      </c>
      <c r="K161" s="5"/>
    </row>
    <row r="162" spans="1:11" x14ac:dyDescent="0.2">
      <c r="A162" s="10" t="s">
        <v>10</v>
      </c>
      <c r="B162" s="58">
        <v>2212</v>
      </c>
      <c r="C162" s="58">
        <v>1976</v>
      </c>
      <c r="D162" s="22">
        <f t="shared" si="29"/>
        <v>5.2764280585750308E-3</v>
      </c>
      <c r="E162" s="24"/>
      <c r="F162" s="41"/>
      <c r="G162" s="11" t="s">
        <v>10</v>
      </c>
      <c r="H162" s="85">
        <v>802</v>
      </c>
      <c r="I162" s="85">
        <v>754</v>
      </c>
      <c r="J162" s="22">
        <f t="shared" si="30"/>
        <v>8.0043914366984374E-3</v>
      </c>
      <c r="K162" s="5"/>
    </row>
    <row r="163" spans="1:11" x14ac:dyDescent="0.2">
      <c r="A163" s="10" t="s">
        <v>11</v>
      </c>
      <c r="B163" s="58">
        <v>15682</v>
      </c>
      <c r="C163" s="58">
        <v>13430</v>
      </c>
      <c r="D163" s="22">
        <f t="shared" si="29"/>
        <v>3.7407298740765656E-2</v>
      </c>
      <c r="E163" s="24"/>
      <c r="F163" s="41"/>
      <c r="G163" s="11" t="s">
        <v>11</v>
      </c>
      <c r="H163" s="85">
        <v>2618</v>
      </c>
      <c r="I163" s="85">
        <v>2605</v>
      </c>
      <c r="J163" s="22">
        <f t="shared" si="30"/>
        <v>2.6129048355706373E-2</v>
      </c>
      <c r="K163" s="5"/>
    </row>
    <row r="164" spans="1:11" x14ac:dyDescent="0.2">
      <c r="A164" s="10" t="s">
        <v>12</v>
      </c>
      <c r="B164" s="58">
        <v>17412</v>
      </c>
      <c r="C164" s="58">
        <v>14085</v>
      </c>
      <c r="D164" s="22">
        <f t="shared" si="29"/>
        <v>4.1533980721477591E-2</v>
      </c>
      <c r="E164" s="24"/>
      <c r="F164" s="41"/>
      <c r="G164" s="11" t="s">
        <v>12</v>
      </c>
      <c r="H164" s="85">
        <v>4136</v>
      </c>
      <c r="I164" s="85">
        <v>3924</v>
      </c>
      <c r="J164" s="22">
        <f t="shared" si="30"/>
        <v>4.1279504965317633E-2</v>
      </c>
      <c r="K164" s="5"/>
    </row>
    <row r="165" spans="1:11" x14ac:dyDescent="0.2">
      <c r="A165" s="10" t="s">
        <v>13</v>
      </c>
      <c r="B165" s="58">
        <v>1137</v>
      </c>
      <c r="C165" s="58">
        <v>1002</v>
      </c>
      <c r="D165" s="22">
        <f t="shared" si="29"/>
        <v>2.7121603537973824E-3</v>
      </c>
      <c r="E165" s="24"/>
      <c r="F165" s="41"/>
      <c r="G165" s="11" t="s">
        <v>13</v>
      </c>
      <c r="H165" s="85">
        <v>325</v>
      </c>
      <c r="I165" s="85">
        <v>375</v>
      </c>
      <c r="J165" s="22">
        <f t="shared" si="30"/>
        <v>3.2436748340735565E-3</v>
      </c>
      <c r="K165" s="5"/>
    </row>
    <row r="166" spans="1:11" x14ac:dyDescent="0.2">
      <c r="A166" s="10" t="s">
        <v>14</v>
      </c>
      <c r="B166" s="58">
        <v>33468</v>
      </c>
      <c r="C166" s="58">
        <v>28292</v>
      </c>
      <c r="D166" s="22">
        <f t="shared" si="29"/>
        <v>7.9833406086975187E-2</v>
      </c>
      <c r="E166" s="24"/>
      <c r="F166" s="41"/>
      <c r="G166" s="11" t="s">
        <v>14</v>
      </c>
      <c r="H166" s="85">
        <v>5911</v>
      </c>
      <c r="I166" s="85">
        <v>5821</v>
      </c>
      <c r="J166" s="22">
        <f t="shared" si="30"/>
        <v>5.8994959828334748E-2</v>
      </c>
      <c r="K166" s="5"/>
    </row>
    <row r="167" spans="1:11" x14ac:dyDescent="0.2">
      <c r="A167" s="10" t="s">
        <v>15</v>
      </c>
      <c r="B167" s="58">
        <v>4819</v>
      </c>
      <c r="C167" s="58">
        <v>4163</v>
      </c>
      <c r="D167" s="22">
        <f t="shared" si="29"/>
        <v>1.1495075413324174E-2</v>
      </c>
      <c r="E167" s="24"/>
      <c r="F167" s="41"/>
      <c r="G167" s="11" t="s">
        <v>15</v>
      </c>
      <c r="H167" s="85">
        <v>1582</v>
      </c>
      <c r="I167" s="85">
        <v>1467</v>
      </c>
      <c r="J167" s="22">
        <f t="shared" si="30"/>
        <v>1.5789211038474974E-2</v>
      </c>
      <c r="K167" s="5"/>
    </row>
    <row r="168" spans="1:11" x14ac:dyDescent="0.2">
      <c r="A168" s="10" t="s">
        <v>16</v>
      </c>
      <c r="B168" s="58">
        <v>2950</v>
      </c>
      <c r="C168" s="58">
        <v>2523</v>
      </c>
      <c r="D168" s="22">
        <f t="shared" si="29"/>
        <v>7.0368276549712203E-3</v>
      </c>
      <c r="E168" s="24"/>
      <c r="F168" s="41"/>
      <c r="G168" s="11" t="s">
        <v>16</v>
      </c>
      <c r="H168" s="85">
        <v>925</v>
      </c>
      <c r="I168" s="85">
        <v>907</v>
      </c>
      <c r="J168" s="22">
        <f t="shared" si="30"/>
        <v>9.2319976046708919E-3</v>
      </c>
      <c r="K168" s="5"/>
    </row>
    <row r="169" spans="1:11" x14ac:dyDescent="0.2">
      <c r="A169" s="10" t="s">
        <v>17</v>
      </c>
      <c r="B169" s="58">
        <v>3765</v>
      </c>
      <c r="C169" s="58">
        <v>3222</v>
      </c>
      <c r="D169" s="22">
        <f t="shared" si="29"/>
        <v>8.9809003799886933E-3</v>
      </c>
      <c r="E169" s="24"/>
      <c r="F169" s="41"/>
      <c r="G169" s="11" t="s">
        <v>17</v>
      </c>
      <c r="H169" s="85">
        <v>1396</v>
      </c>
      <c r="I169" s="85">
        <v>1348</v>
      </c>
      <c r="J169" s="22">
        <f t="shared" si="30"/>
        <v>1.39328309795898E-2</v>
      </c>
      <c r="K169" s="5"/>
    </row>
    <row r="170" spans="1:11" x14ac:dyDescent="0.2">
      <c r="A170" s="10" t="s">
        <v>18</v>
      </c>
      <c r="B170" s="58">
        <v>2813</v>
      </c>
      <c r="C170" s="58">
        <v>2485</v>
      </c>
      <c r="D170" s="22">
        <f t="shared" si="29"/>
        <v>6.7100326079437434E-3</v>
      </c>
      <c r="E170" s="24"/>
      <c r="F170" s="41"/>
      <c r="G170" s="11" t="s">
        <v>18</v>
      </c>
      <c r="H170" s="85">
        <v>979</v>
      </c>
      <c r="I170" s="85">
        <v>951</v>
      </c>
      <c r="J170" s="22">
        <f t="shared" si="30"/>
        <v>9.7709466540246512E-3</v>
      </c>
      <c r="K170" s="5"/>
    </row>
    <row r="171" spans="1:11" x14ac:dyDescent="0.2">
      <c r="A171" s="10" t="s">
        <v>19</v>
      </c>
      <c r="B171" s="58">
        <v>3647</v>
      </c>
      <c r="C171" s="58">
        <v>3138</v>
      </c>
      <c r="D171" s="22">
        <f t="shared" si="29"/>
        <v>8.6994272737898441E-3</v>
      </c>
      <c r="E171" s="24"/>
      <c r="F171" s="41"/>
      <c r="G171" s="11" t="s">
        <v>19</v>
      </c>
      <c r="H171" s="85">
        <v>1235</v>
      </c>
      <c r="I171" s="85">
        <v>1182</v>
      </c>
      <c r="J171" s="22">
        <f t="shared" si="30"/>
        <v>1.2325964369479515E-2</v>
      </c>
      <c r="K171" s="5"/>
    </row>
    <row r="172" spans="1:11" x14ac:dyDescent="0.2">
      <c r="A172" s="10" t="s">
        <v>20</v>
      </c>
      <c r="B172" s="58">
        <v>5884</v>
      </c>
      <c r="C172" s="58">
        <v>5147</v>
      </c>
      <c r="D172" s="22">
        <f t="shared" si="29"/>
        <v>1.4035489465034122E-2</v>
      </c>
      <c r="E172" s="24"/>
      <c r="F172" s="41"/>
      <c r="G172" s="11" t="s">
        <v>20</v>
      </c>
      <c r="H172" s="85">
        <v>1970</v>
      </c>
      <c r="I172" s="85">
        <v>1927</v>
      </c>
      <c r="J172" s="22">
        <f t="shared" si="30"/>
        <v>1.9661659763461251E-2</v>
      </c>
      <c r="K172" s="5"/>
    </row>
    <row r="173" spans="1:11" x14ac:dyDescent="0.2">
      <c r="A173" s="10" t="s">
        <v>21</v>
      </c>
      <c r="B173" s="58">
        <v>3263</v>
      </c>
      <c r="C173" s="58">
        <v>2854</v>
      </c>
      <c r="D173" s="22">
        <f t="shared" si="29"/>
        <v>7.7834469959902012E-3</v>
      </c>
      <c r="E173" s="24"/>
      <c r="F173" s="41"/>
      <c r="G173" s="11" t="s">
        <v>21</v>
      </c>
      <c r="H173" s="85">
        <v>1250</v>
      </c>
      <c r="I173" s="85">
        <v>1203</v>
      </c>
      <c r="J173" s="22">
        <f t="shared" si="30"/>
        <v>1.2475672438744449E-2</v>
      </c>
      <c r="K173" s="5"/>
    </row>
    <row r="174" spans="1:11" x14ac:dyDescent="0.2">
      <c r="A174" s="10" t="s">
        <v>22</v>
      </c>
      <c r="B174" s="58">
        <v>12556</v>
      </c>
      <c r="C174" s="58">
        <v>10443</v>
      </c>
      <c r="D174" s="22">
        <f t="shared" si="29"/>
        <v>2.995064679180293E-2</v>
      </c>
      <c r="E174" s="24"/>
      <c r="F174" s="41"/>
      <c r="G174" s="11" t="s">
        <v>22</v>
      </c>
      <c r="H174" s="85">
        <v>2549</v>
      </c>
      <c r="I174" s="85">
        <v>2346</v>
      </c>
      <c r="J174" s="22">
        <f t="shared" si="30"/>
        <v>2.5440391237087679E-2</v>
      </c>
      <c r="K174" s="5"/>
    </row>
    <row r="175" spans="1:11" x14ac:dyDescent="0.2">
      <c r="A175" s="10" t="s">
        <v>23</v>
      </c>
      <c r="B175" s="58">
        <v>1838</v>
      </c>
      <c r="C175" s="58">
        <v>1604</v>
      </c>
      <c r="D175" s="22">
        <f t="shared" si="29"/>
        <v>4.3843014338430858E-3</v>
      </c>
      <c r="E175" s="24"/>
      <c r="F175" s="41"/>
      <c r="G175" s="11" t="s">
        <v>23</v>
      </c>
      <c r="H175" s="85">
        <v>600</v>
      </c>
      <c r="I175" s="85">
        <v>606</v>
      </c>
      <c r="J175" s="22">
        <f t="shared" si="30"/>
        <v>5.988322770597335E-3</v>
      </c>
      <c r="K175" s="5"/>
    </row>
    <row r="176" spans="1:11" x14ac:dyDescent="0.2">
      <c r="A176" s="10" t="s">
        <v>50</v>
      </c>
      <c r="B176" s="58">
        <v>2036</v>
      </c>
      <c r="C176" s="58">
        <v>1803</v>
      </c>
      <c r="D176" s="22">
        <f t="shared" si="29"/>
        <v>4.8566037645835268E-3</v>
      </c>
      <c r="E176" s="24"/>
      <c r="F176" s="41"/>
      <c r="G176" s="11" t="s">
        <v>50</v>
      </c>
      <c r="H176" s="85">
        <v>672</v>
      </c>
      <c r="I176" s="85">
        <v>652</v>
      </c>
      <c r="J176" s="22">
        <f t="shared" si="30"/>
        <v>6.7069215030690155E-3</v>
      </c>
      <c r="K176" s="5"/>
    </row>
    <row r="177" spans="1:11" x14ac:dyDescent="0.2">
      <c r="A177" s="10" t="s">
        <v>24</v>
      </c>
      <c r="B177" s="58">
        <v>13489</v>
      </c>
      <c r="C177" s="58">
        <v>11693</v>
      </c>
      <c r="D177" s="22">
        <f t="shared" si="29"/>
        <v>3.2176192623019254E-2</v>
      </c>
      <c r="E177" s="24"/>
      <c r="F177" s="41"/>
      <c r="G177" s="11" t="s">
        <v>24</v>
      </c>
      <c r="H177" s="85">
        <v>3822</v>
      </c>
      <c r="I177" s="85">
        <v>3913</v>
      </c>
      <c r="J177" s="22">
        <f t="shared" si="30"/>
        <v>3.8145616048705026E-2</v>
      </c>
      <c r="K177" s="5"/>
    </row>
    <row r="178" spans="1:11" x14ac:dyDescent="0.2">
      <c r="A178" s="10" t="s">
        <v>25</v>
      </c>
      <c r="B178" s="58">
        <v>5157</v>
      </c>
      <c r="C178" s="58">
        <v>4507</v>
      </c>
      <c r="D178" s="22">
        <f t="shared" si="29"/>
        <v>1.2301328887012401E-2</v>
      </c>
      <c r="E178" s="24"/>
      <c r="F178" s="41"/>
      <c r="G178" s="11" t="s">
        <v>25</v>
      </c>
      <c r="H178" s="85">
        <v>1551</v>
      </c>
      <c r="I178" s="85">
        <v>1572</v>
      </c>
      <c r="J178" s="22">
        <f t="shared" si="30"/>
        <v>1.5479814361994111E-2</v>
      </c>
      <c r="K178" s="5"/>
    </row>
    <row r="179" spans="1:11" x14ac:dyDescent="0.2">
      <c r="A179" s="10" t="s">
        <v>26</v>
      </c>
      <c r="B179" s="58">
        <v>43500</v>
      </c>
      <c r="C179" s="58">
        <v>36241</v>
      </c>
      <c r="D179" s="22">
        <f t="shared" si="29"/>
        <v>0.10376339084449088</v>
      </c>
      <c r="E179" s="24"/>
      <c r="F179" s="41"/>
      <c r="G179" s="11" t="s">
        <v>26</v>
      </c>
      <c r="H179" s="85">
        <v>8285</v>
      </c>
      <c r="I179" s="85">
        <v>7809</v>
      </c>
      <c r="J179" s="22">
        <f t="shared" si="30"/>
        <v>8.26887569239982E-2</v>
      </c>
      <c r="K179" s="5"/>
    </row>
    <row r="180" spans="1:11" x14ac:dyDescent="0.2">
      <c r="A180" s="10" t="s">
        <v>27</v>
      </c>
      <c r="B180" s="58">
        <v>6145</v>
      </c>
      <c r="C180" s="58">
        <v>5289</v>
      </c>
      <c r="D180" s="22">
        <f t="shared" si="29"/>
        <v>1.4658069810101067E-2</v>
      </c>
      <c r="E180" s="24"/>
      <c r="F180" s="41"/>
      <c r="G180" s="11" t="s">
        <v>27</v>
      </c>
      <c r="H180" s="85">
        <v>1755</v>
      </c>
      <c r="I180" s="85">
        <v>1758</v>
      </c>
      <c r="J180" s="22">
        <f t="shared" si="30"/>
        <v>1.7515844103997206E-2</v>
      </c>
      <c r="K180" s="5"/>
    </row>
    <row r="181" spans="1:11" x14ac:dyDescent="0.2">
      <c r="A181" s="10" t="s">
        <v>28</v>
      </c>
      <c r="B181" s="58">
        <v>1967</v>
      </c>
      <c r="C181" s="58">
        <v>1734</v>
      </c>
      <c r="D181" s="22">
        <f t="shared" si="29"/>
        <v>4.6920135584164035E-3</v>
      </c>
      <c r="E181" s="24"/>
      <c r="F181" s="41"/>
      <c r="G181" s="11" t="s">
        <v>28</v>
      </c>
      <c r="H181" s="85">
        <v>665</v>
      </c>
      <c r="I181" s="85">
        <v>667</v>
      </c>
      <c r="J181" s="22">
        <f t="shared" si="30"/>
        <v>6.6370577374120464E-3</v>
      </c>
      <c r="K181" s="5"/>
    </row>
    <row r="182" spans="1:11" x14ac:dyDescent="0.2">
      <c r="A182" s="10" t="s">
        <v>29</v>
      </c>
      <c r="B182" s="58">
        <v>22847</v>
      </c>
      <c r="C182" s="58">
        <v>19006</v>
      </c>
      <c r="D182" s="22">
        <f t="shared" si="29"/>
        <v>5.4498441163772025E-2</v>
      </c>
      <c r="E182" s="24"/>
      <c r="F182" s="41"/>
      <c r="G182" s="11" t="s">
        <v>29</v>
      </c>
      <c r="H182" s="85">
        <v>5861</v>
      </c>
      <c r="I182" s="85">
        <v>5340</v>
      </c>
      <c r="J182" s="22">
        <f t="shared" si="30"/>
        <v>5.849593293078497E-2</v>
      </c>
      <c r="K182" s="5"/>
    </row>
    <row r="183" spans="1:11" x14ac:dyDescent="0.2">
      <c r="A183" s="10" t="s">
        <v>30</v>
      </c>
      <c r="B183" s="58">
        <v>2325</v>
      </c>
      <c r="C183" s="58">
        <v>1985</v>
      </c>
      <c r="D183" s="22">
        <f t="shared" si="29"/>
        <v>5.5459743382400301E-3</v>
      </c>
      <c r="E183" s="24"/>
      <c r="F183" s="41"/>
      <c r="G183" s="11" t="s">
        <v>30</v>
      </c>
      <c r="H183" s="85">
        <v>733</v>
      </c>
      <c r="I183" s="85">
        <v>722</v>
      </c>
      <c r="J183" s="22">
        <f t="shared" si="30"/>
        <v>7.3157343180797448E-3</v>
      </c>
      <c r="K183" s="5"/>
    </row>
    <row r="184" spans="1:11" x14ac:dyDescent="0.2">
      <c r="A184" s="10" t="s">
        <v>31</v>
      </c>
      <c r="B184" s="58">
        <v>5568</v>
      </c>
      <c r="C184" s="58">
        <v>4706</v>
      </c>
      <c r="D184" s="22">
        <f t="shared" si="29"/>
        <v>1.3281714028094832E-2</v>
      </c>
      <c r="E184" s="24"/>
      <c r="F184" s="41"/>
      <c r="G184" s="11" t="s">
        <v>31</v>
      </c>
      <c r="H184" s="85">
        <v>1358</v>
      </c>
      <c r="I184" s="85">
        <v>1319</v>
      </c>
      <c r="J184" s="22">
        <f t="shared" si="30"/>
        <v>1.3553570537451969E-2</v>
      </c>
      <c r="K184" s="5"/>
    </row>
    <row r="185" spans="1:11" x14ac:dyDescent="0.2">
      <c r="A185" s="10" t="s">
        <v>32</v>
      </c>
      <c r="B185" s="58">
        <v>6558</v>
      </c>
      <c r="C185" s="58">
        <v>5207</v>
      </c>
      <c r="D185" s="22">
        <f t="shared" si="29"/>
        <v>1.5643225681797039E-2</v>
      </c>
      <c r="E185" s="24"/>
      <c r="F185" s="41"/>
      <c r="G185" s="11" t="s">
        <v>32</v>
      </c>
      <c r="H185" s="85">
        <v>1474</v>
      </c>
      <c r="I185" s="85">
        <v>1429</v>
      </c>
      <c r="J185" s="22">
        <f t="shared" si="30"/>
        <v>1.4711312939767454E-2</v>
      </c>
      <c r="K185" s="5"/>
    </row>
    <row r="186" spans="1:11" x14ac:dyDescent="0.2">
      <c r="A186" s="10" t="s">
        <v>33</v>
      </c>
      <c r="B186" s="58">
        <v>5650</v>
      </c>
      <c r="C186" s="58">
        <v>4772</v>
      </c>
      <c r="D186" s="22">
        <f t="shared" si="29"/>
        <v>1.3477313983249965E-2</v>
      </c>
      <c r="E186" s="24"/>
      <c r="F186" s="41"/>
      <c r="G186" s="11" t="s">
        <v>33</v>
      </c>
      <c r="H186" s="85">
        <v>1484</v>
      </c>
      <c r="I186" s="85">
        <v>1526</v>
      </c>
      <c r="J186" s="22">
        <f t="shared" si="30"/>
        <v>1.481111831927741E-2</v>
      </c>
      <c r="K186" s="5"/>
    </row>
    <row r="187" spans="1:11" x14ac:dyDescent="0.2">
      <c r="A187" s="10" t="s">
        <v>35</v>
      </c>
      <c r="B187" s="58">
        <v>1674</v>
      </c>
      <c r="C187" s="58">
        <v>1516</v>
      </c>
      <c r="D187" s="22">
        <f t="shared" si="29"/>
        <v>3.993101523532821E-3</v>
      </c>
      <c r="E187" s="24"/>
      <c r="F187" s="41"/>
      <c r="G187" s="11" t="s">
        <v>35</v>
      </c>
      <c r="H187" s="85">
        <v>591</v>
      </c>
      <c r="I187" s="85">
        <v>582</v>
      </c>
      <c r="J187" s="22">
        <f t="shared" si="30"/>
        <v>5.8984979290383748E-3</v>
      </c>
      <c r="K187" s="5"/>
    </row>
    <row r="188" spans="1:11" x14ac:dyDescent="0.2">
      <c r="A188" s="10" t="s">
        <v>36</v>
      </c>
      <c r="B188" s="58">
        <v>23845</v>
      </c>
      <c r="C188" s="58">
        <v>20046</v>
      </c>
      <c r="D188" s="22">
        <f t="shared" si="29"/>
        <v>5.6879035739928391E-2</v>
      </c>
      <c r="E188" s="24"/>
      <c r="F188" s="41"/>
      <c r="G188" s="11" t="s">
        <v>36</v>
      </c>
      <c r="H188" s="85">
        <v>5189</v>
      </c>
      <c r="I188" s="85">
        <v>4970</v>
      </c>
      <c r="J188" s="22">
        <f t="shared" si="30"/>
        <v>5.1789011427715956E-2</v>
      </c>
      <c r="K188" s="5"/>
    </row>
    <row r="189" spans="1:11" x14ac:dyDescent="0.2">
      <c r="A189" s="10" t="s">
        <v>37</v>
      </c>
      <c r="B189" s="58">
        <v>3150</v>
      </c>
      <c r="C189" s="58">
        <v>2777</v>
      </c>
      <c r="D189" s="22">
        <f t="shared" si="29"/>
        <v>7.5139007163252019E-3</v>
      </c>
      <c r="E189" s="24"/>
      <c r="F189" s="41"/>
      <c r="G189" s="11" t="s">
        <v>37</v>
      </c>
      <c r="H189" s="85">
        <v>1041</v>
      </c>
      <c r="I189" s="85">
        <v>1112</v>
      </c>
      <c r="J189" s="22">
        <f t="shared" si="30"/>
        <v>1.0389740006986376E-2</v>
      </c>
      <c r="K189" s="5"/>
    </row>
    <row r="190" spans="1:11" x14ac:dyDescent="0.2">
      <c r="A190" s="10" t="s">
        <v>38</v>
      </c>
      <c r="B190" s="58">
        <v>2314</v>
      </c>
      <c r="C190" s="58">
        <v>2039</v>
      </c>
      <c r="D190" s="22">
        <f t="shared" si="29"/>
        <v>5.5197353198655607E-3</v>
      </c>
      <c r="E190" s="24"/>
      <c r="F190" s="41"/>
      <c r="G190" s="11" t="s">
        <v>38</v>
      </c>
      <c r="H190" s="85">
        <v>933</v>
      </c>
      <c r="I190" s="85">
        <v>968</v>
      </c>
      <c r="J190" s="22">
        <f t="shared" si="30"/>
        <v>9.3118419082788562E-3</v>
      </c>
      <c r="K190" s="5"/>
    </row>
    <row r="191" spans="1:11" x14ac:dyDescent="0.2">
      <c r="A191" s="10" t="s">
        <v>34</v>
      </c>
      <c r="B191" s="58">
        <v>534</v>
      </c>
      <c r="C191" s="58">
        <v>471</v>
      </c>
      <c r="D191" s="22">
        <f t="shared" si="29"/>
        <v>1.2737850738151295E-3</v>
      </c>
      <c r="E191" s="24"/>
      <c r="F191" s="41"/>
      <c r="G191" s="11" t="s">
        <v>34</v>
      </c>
      <c r="H191" s="85">
        <v>173</v>
      </c>
      <c r="I191" s="85">
        <v>170</v>
      </c>
      <c r="J191" s="22">
        <f t="shared" si="30"/>
        <v>1.7266330655222317E-3</v>
      </c>
      <c r="K191" s="5"/>
    </row>
    <row r="192" spans="1:11" x14ac:dyDescent="0.2">
      <c r="A192" s="10" t="s">
        <v>39</v>
      </c>
      <c r="B192" s="58">
        <v>3521</v>
      </c>
      <c r="C192" s="58">
        <v>3007</v>
      </c>
      <c r="D192" s="22">
        <f t="shared" si="29"/>
        <v>8.3988712451368366E-3</v>
      </c>
      <c r="E192" s="24"/>
      <c r="F192" s="41"/>
      <c r="G192" s="11" t="s">
        <v>39</v>
      </c>
      <c r="H192" s="85">
        <v>981</v>
      </c>
      <c r="I192" s="85">
        <v>971</v>
      </c>
      <c r="J192" s="22">
        <f t="shared" si="30"/>
        <v>9.7909077299266432E-3</v>
      </c>
      <c r="K192" s="5"/>
    </row>
    <row r="193" spans="1:11" x14ac:dyDescent="0.2">
      <c r="A193" s="10" t="s">
        <v>40</v>
      </c>
      <c r="B193" s="58">
        <v>5833</v>
      </c>
      <c r="C193" s="58">
        <v>4957</v>
      </c>
      <c r="D193" s="22">
        <f t="shared" si="29"/>
        <v>1.3913835834388858E-2</v>
      </c>
      <c r="E193" s="24"/>
      <c r="F193" s="41"/>
      <c r="G193" s="11" t="s">
        <v>40</v>
      </c>
      <c r="H193" s="85">
        <v>1495</v>
      </c>
      <c r="I193" s="85">
        <v>1479</v>
      </c>
      <c r="J193" s="22">
        <f t="shared" si="30"/>
        <v>1.492090423673836E-2</v>
      </c>
      <c r="K193" s="5"/>
    </row>
    <row r="194" spans="1:11" x14ac:dyDescent="0.2">
      <c r="A194" s="10" t="s">
        <v>41</v>
      </c>
      <c r="B194" s="58">
        <v>8695</v>
      </c>
      <c r="C194" s="58">
        <v>7667</v>
      </c>
      <c r="D194" s="22">
        <f t="shared" si="29"/>
        <v>2.0740751342364326E-2</v>
      </c>
      <c r="E194" s="24"/>
      <c r="F194" s="41"/>
      <c r="G194" s="11" t="s">
        <v>41</v>
      </c>
      <c r="H194" s="85">
        <v>2753</v>
      </c>
      <c r="I194" s="85">
        <v>2741</v>
      </c>
      <c r="J194" s="22">
        <f t="shared" si="30"/>
        <v>2.7476420979090772E-2</v>
      </c>
      <c r="K194" s="5"/>
    </row>
    <row r="195" spans="1:11" x14ac:dyDescent="0.2">
      <c r="A195" s="10" t="s">
        <v>42</v>
      </c>
      <c r="B195" s="58">
        <v>9324</v>
      </c>
      <c r="C195" s="58">
        <v>7812</v>
      </c>
      <c r="D195" s="22">
        <f t="shared" si="29"/>
        <v>2.2241146120322595E-2</v>
      </c>
      <c r="E195" s="24"/>
      <c r="F195" s="41"/>
      <c r="G195" s="11" t="s">
        <v>42</v>
      </c>
      <c r="H195" s="85">
        <v>1952</v>
      </c>
      <c r="I195" s="85">
        <v>1864</v>
      </c>
      <c r="J195" s="22">
        <f t="shared" si="30"/>
        <v>1.948201008034333E-2</v>
      </c>
      <c r="K195" s="5"/>
    </row>
    <row r="196" spans="1:11" x14ac:dyDescent="0.2">
      <c r="A196" s="10" t="s">
        <v>43</v>
      </c>
      <c r="B196" s="58">
        <v>34285</v>
      </c>
      <c r="C196" s="58">
        <v>29155</v>
      </c>
      <c r="D196" s="22">
        <f t="shared" si="29"/>
        <v>8.1782249542606197E-2</v>
      </c>
      <c r="E196" s="24"/>
      <c r="F196" s="41"/>
      <c r="G196" s="11" t="s">
        <v>43</v>
      </c>
      <c r="H196" s="85">
        <v>6701</v>
      </c>
      <c r="I196" s="85">
        <v>6783</v>
      </c>
      <c r="J196" s="22">
        <f t="shared" si="30"/>
        <v>6.6879584809621237E-2</v>
      </c>
      <c r="K196" s="5"/>
    </row>
    <row r="197" spans="1:11" x14ac:dyDescent="0.2">
      <c r="A197" s="10" t="s">
        <v>44</v>
      </c>
      <c r="B197" s="58">
        <v>1652</v>
      </c>
      <c r="C197" s="58">
        <v>1432</v>
      </c>
      <c r="D197" s="22">
        <f t="shared" si="29"/>
        <v>3.9406234867838839E-3</v>
      </c>
      <c r="E197" s="24"/>
      <c r="F197" s="41"/>
      <c r="G197" s="11" t="s">
        <v>44</v>
      </c>
      <c r="H197" s="85">
        <v>361</v>
      </c>
      <c r="I197" s="85">
        <v>337</v>
      </c>
      <c r="J197" s="22">
        <f t="shared" si="30"/>
        <v>3.6029742003093968E-3</v>
      </c>
      <c r="K197" s="5"/>
    </row>
    <row r="198" spans="1:11" x14ac:dyDescent="0.2">
      <c r="A198" s="10" t="s">
        <v>45</v>
      </c>
      <c r="B198" s="58">
        <v>26100</v>
      </c>
      <c r="C198" s="58">
        <v>21777</v>
      </c>
      <c r="D198" s="22">
        <f t="shared" si="29"/>
        <v>6.225803450669453E-2</v>
      </c>
      <c r="E198" s="24"/>
      <c r="F198" s="41"/>
      <c r="G198" s="11" t="s">
        <v>45</v>
      </c>
      <c r="H198" s="85">
        <v>6104</v>
      </c>
      <c r="I198" s="85">
        <v>5850</v>
      </c>
      <c r="J198" s="22">
        <f t="shared" si="30"/>
        <v>6.0921203652876892E-2</v>
      </c>
      <c r="K198" s="5"/>
    </row>
    <row r="199" spans="1:11" x14ac:dyDescent="0.2">
      <c r="A199" s="10" t="s">
        <v>46</v>
      </c>
      <c r="B199" s="58">
        <v>10890</v>
      </c>
      <c r="C199" s="58">
        <v>9461</v>
      </c>
      <c r="D199" s="22">
        <f t="shared" si="29"/>
        <v>2.5976628190724268E-2</v>
      </c>
      <c r="E199" s="24"/>
      <c r="F199" s="41"/>
      <c r="G199" s="11" t="s">
        <v>46</v>
      </c>
      <c r="H199" s="85">
        <v>3135</v>
      </c>
      <c r="I199" s="85">
        <v>3176</v>
      </c>
      <c r="J199" s="22">
        <f t="shared" si="30"/>
        <v>3.1288986476371079E-2</v>
      </c>
      <c r="K199" s="5"/>
    </row>
    <row r="200" spans="1:11" x14ac:dyDescent="0.2">
      <c r="A200" s="10" t="s">
        <v>47</v>
      </c>
      <c r="B200" s="58">
        <v>2237</v>
      </c>
      <c r="C200" s="58">
        <v>1923</v>
      </c>
      <c r="D200" s="22">
        <f t="shared" si="29"/>
        <v>5.3360621912442781E-3</v>
      </c>
      <c r="E200" s="24"/>
      <c r="F200" s="41"/>
      <c r="G200" s="11" t="s">
        <v>47</v>
      </c>
      <c r="H200" s="85">
        <v>729</v>
      </c>
      <c r="I200" s="85">
        <v>752</v>
      </c>
      <c r="J200" s="22">
        <f t="shared" si="30"/>
        <v>7.2758121662757627E-3</v>
      </c>
      <c r="K200" s="5"/>
    </row>
    <row r="201" spans="1:11" x14ac:dyDescent="0.2">
      <c r="A201" s="10" t="s">
        <v>48</v>
      </c>
      <c r="B201" s="58">
        <v>2977</v>
      </c>
      <c r="C201" s="58">
        <v>2711</v>
      </c>
      <c r="D201" s="22">
        <f t="shared" si="29"/>
        <v>7.1012325182540081E-3</v>
      </c>
      <c r="E201" s="24"/>
      <c r="F201" s="41"/>
      <c r="G201" s="11" t="s">
        <v>48</v>
      </c>
      <c r="H201" s="85">
        <v>1167</v>
      </c>
      <c r="I201" s="85">
        <v>1192</v>
      </c>
      <c r="J201" s="22">
        <f t="shared" si="30"/>
        <v>1.1647287788811817E-2</v>
      </c>
      <c r="K201" s="5"/>
    </row>
    <row r="202" spans="1:11" x14ac:dyDescent="0.2">
      <c r="A202" s="10" t="s">
        <v>49</v>
      </c>
      <c r="B202" s="58">
        <v>21184</v>
      </c>
      <c r="C202" s="58">
        <v>17434</v>
      </c>
      <c r="D202" s="22">
        <f t="shared" si="29"/>
        <v>5.0531578658613671E-2</v>
      </c>
      <c r="E202" s="24"/>
      <c r="F202" s="41"/>
      <c r="G202" s="11" t="s">
        <v>49</v>
      </c>
      <c r="H202" s="85">
        <v>3982</v>
      </c>
      <c r="I202" s="85">
        <v>3763</v>
      </c>
      <c r="J202" s="22">
        <f t="shared" si="30"/>
        <v>3.9742502120864318E-2</v>
      </c>
      <c r="K202" s="5"/>
    </row>
    <row r="203" spans="1:11" ht="13.5" thickBot="1" x14ac:dyDescent="0.25">
      <c r="A203" s="67" t="s">
        <v>2</v>
      </c>
      <c r="B203" s="51">
        <f>SUM(B157:B202)</f>
        <v>419223</v>
      </c>
      <c r="C203" s="51">
        <f>SUM(C157:C202)</f>
        <v>354578</v>
      </c>
      <c r="D203" s="66">
        <f>SUM(D157:D202)</f>
        <v>0.99999999999999989</v>
      </c>
      <c r="E203" s="51"/>
      <c r="F203" s="51"/>
      <c r="G203" s="67" t="s">
        <v>2</v>
      </c>
      <c r="H203" s="68">
        <f>SUM(H157:H202)</f>
        <v>100195</v>
      </c>
      <c r="I203" s="68">
        <f>SUM(I157:I202)</f>
        <v>97613</v>
      </c>
      <c r="J203" s="66">
        <f>SUM(J157:J202)</f>
        <v>1</v>
      </c>
      <c r="K203" s="5"/>
    </row>
    <row r="204" spans="1:11" ht="13.5" thickTop="1" x14ac:dyDescent="0.2">
      <c r="K204" s="5"/>
    </row>
    <row r="205" spans="1:11" x14ac:dyDescent="0.2">
      <c r="A205" s="1" t="s">
        <v>159</v>
      </c>
      <c r="B205" s="2"/>
      <c r="C205" s="2"/>
      <c r="D205" s="2"/>
      <c r="E205" s="3"/>
      <c r="F205" s="5"/>
      <c r="G205" s="1" t="s">
        <v>73</v>
      </c>
      <c r="H205" s="2"/>
      <c r="I205" s="2"/>
      <c r="J205" s="3"/>
      <c r="K205" s="5"/>
    </row>
    <row r="206" spans="1:11" x14ac:dyDescent="0.2">
      <c r="A206" s="4" t="s">
        <v>124</v>
      </c>
      <c r="B206" s="5"/>
      <c r="C206" s="5"/>
      <c r="D206" s="5"/>
      <c r="E206" s="6"/>
      <c r="F206" s="5"/>
      <c r="G206" s="4" t="s">
        <v>168</v>
      </c>
      <c r="H206" s="5"/>
      <c r="I206" s="5"/>
      <c r="J206" s="6"/>
      <c r="K206" s="5"/>
    </row>
    <row r="207" spans="1:11" x14ac:dyDescent="0.2">
      <c r="A207" s="4" t="s">
        <v>160</v>
      </c>
      <c r="B207" s="5"/>
      <c r="C207" s="5"/>
      <c r="D207" s="5"/>
      <c r="E207" s="6"/>
      <c r="F207" s="5"/>
      <c r="G207" s="7"/>
      <c r="H207" s="8"/>
      <c r="I207" s="8"/>
      <c r="J207" s="9"/>
      <c r="K207" s="5"/>
    </row>
    <row r="208" spans="1:11" x14ac:dyDescent="0.2">
      <c r="A208" s="4"/>
      <c r="B208" s="5"/>
      <c r="C208" s="5"/>
      <c r="D208" s="5"/>
      <c r="E208" s="6"/>
      <c r="F208" s="5"/>
      <c r="G208" s="13"/>
      <c r="H208" s="43"/>
      <c r="I208" s="43" t="s">
        <v>145</v>
      </c>
      <c r="J208" s="61"/>
    </row>
    <row r="209" spans="1:10" x14ac:dyDescent="0.2">
      <c r="A209" s="4"/>
      <c r="B209" s="5"/>
      <c r="C209" s="5"/>
      <c r="D209" s="5"/>
      <c r="E209" s="6"/>
      <c r="F209" s="5"/>
      <c r="G209" s="13"/>
      <c r="H209" s="43" t="s">
        <v>166</v>
      </c>
      <c r="I209" s="43" t="s">
        <v>161</v>
      </c>
      <c r="J209" s="43" t="s">
        <v>74</v>
      </c>
    </row>
    <row r="210" spans="1:10" x14ac:dyDescent="0.2">
      <c r="A210" s="7"/>
      <c r="B210" s="8"/>
      <c r="C210" s="8"/>
      <c r="D210" s="8"/>
      <c r="E210" s="9"/>
      <c r="F210" s="5"/>
      <c r="G210" s="13"/>
      <c r="H210" s="43" t="s">
        <v>3</v>
      </c>
      <c r="I210" s="43" t="s">
        <v>3</v>
      </c>
      <c r="J210" s="43" t="s">
        <v>167</v>
      </c>
    </row>
    <row r="211" spans="1:10" x14ac:dyDescent="0.2">
      <c r="A211" s="12"/>
      <c r="B211" s="1" t="s">
        <v>55</v>
      </c>
      <c r="C211" s="2"/>
      <c r="D211" s="2"/>
      <c r="E211" s="3"/>
      <c r="F211" s="5"/>
      <c r="G211" s="14" t="s">
        <v>0</v>
      </c>
      <c r="H211" s="14"/>
      <c r="I211" s="14"/>
      <c r="J211" s="14"/>
    </row>
    <row r="212" spans="1:10" x14ac:dyDescent="0.2">
      <c r="A212" s="13"/>
      <c r="B212" s="4" t="s">
        <v>133</v>
      </c>
      <c r="C212" s="5"/>
      <c r="D212" s="5"/>
      <c r="E212" s="6"/>
      <c r="F212" s="5"/>
      <c r="G212" s="10" t="s">
        <v>5</v>
      </c>
      <c r="H212" s="84">
        <v>35</v>
      </c>
      <c r="I212" s="84">
        <v>48</v>
      </c>
      <c r="J212" s="22">
        <f>H212/$H$258</f>
        <v>4.0299366724237187E-3</v>
      </c>
    </row>
    <row r="213" spans="1:10" x14ac:dyDescent="0.2">
      <c r="A213" s="13"/>
      <c r="B213" s="7"/>
      <c r="C213" s="8"/>
      <c r="D213" s="8"/>
      <c r="E213" s="9"/>
      <c r="F213" s="5"/>
      <c r="G213" s="10" t="s">
        <v>6</v>
      </c>
      <c r="H213" s="84">
        <v>358</v>
      </c>
      <c r="I213" s="84">
        <v>374</v>
      </c>
      <c r="J213" s="22">
        <f t="shared" ref="J213:J257" si="31">H213/$H$258</f>
        <v>4.1220495106505467E-2</v>
      </c>
    </row>
    <row r="214" spans="1:10" x14ac:dyDescent="0.2">
      <c r="A214" s="13"/>
      <c r="B214" s="61">
        <v>2007</v>
      </c>
      <c r="C214" s="61" t="s">
        <v>158</v>
      </c>
      <c r="D214" s="61"/>
      <c r="E214" s="61">
        <v>2007</v>
      </c>
      <c r="F214" s="5"/>
      <c r="G214" s="10" t="s">
        <v>7</v>
      </c>
      <c r="H214" s="84">
        <v>38</v>
      </c>
      <c r="I214" s="84">
        <v>35</v>
      </c>
      <c r="J214" s="22">
        <f t="shared" si="31"/>
        <v>4.3753598157743236E-3</v>
      </c>
    </row>
    <row r="215" spans="1:10" x14ac:dyDescent="0.2">
      <c r="A215" s="13"/>
      <c r="B215" s="43" t="s">
        <v>71</v>
      </c>
      <c r="C215" s="43" t="s">
        <v>71</v>
      </c>
      <c r="D215" s="43" t="s">
        <v>125</v>
      </c>
      <c r="E215" s="43" t="s">
        <v>78</v>
      </c>
      <c r="F215" s="5"/>
      <c r="G215" s="10" t="s">
        <v>8</v>
      </c>
      <c r="H215" s="84">
        <v>439</v>
      </c>
      <c r="I215" s="84">
        <v>485</v>
      </c>
      <c r="J215" s="22">
        <f t="shared" si="31"/>
        <v>5.0546919976971791E-2</v>
      </c>
    </row>
    <row r="216" spans="1:10" x14ac:dyDescent="0.2">
      <c r="A216" s="14"/>
      <c r="B216" s="43" t="s">
        <v>72</v>
      </c>
      <c r="C216" s="43" t="s">
        <v>72</v>
      </c>
      <c r="D216" s="43" t="s">
        <v>79</v>
      </c>
      <c r="E216" s="43" t="s">
        <v>80</v>
      </c>
      <c r="F216" s="5"/>
      <c r="G216" s="10" t="s">
        <v>9</v>
      </c>
      <c r="H216" s="84">
        <v>33</v>
      </c>
      <c r="I216" s="84">
        <v>23</v>
      </c>
      <c r="J216" s="22">
        <f t="shared" si="31"/>
        <v>3.7996545768566492E-3</v>
      </c>
    </row>
    <row r="217" spans="1:10" x14ac:dyDescent="0.2">
      <c r="A217" s="11" t="s">
        <v>0</v>
      </c>
      <c r="B217" s="62"/>
      <c r="C217" s="62"/>
      <c r="D217" s="62"/>
      <c r="E217" s="62" t="s">
        <v>81</v>
      </c>
      <c r="F217" s="5"/>
      <c r="G217" s="10" t="s">
        <v>10</v>
      </c>
      <c r="H217" s="84">
        <v>74</v>
      </c>
      <c r="I217" s="84">
        <v>82</v>
      </c>
      <c r="J217" s="22">
        <f t="shared" si="31"/>
        <v>8.5204375359815773E-3</v>
      </c>
    </row>
    <row r="218" spans="1:10" x14ac:dyDescent="0.2">
      <c r="A218" s="11" t="s">
        <v>5</v>
      </c>
      <c r="B218" s="59">
        <v>23829</v>
      </c>
      <c r="C218" s="59">
        <v>23172</v>
      </c>
      <c r="D218" s="15">
        <f>31103/B218</f>
        <v>1.3052582987116539</v>
      </c>
      <c r="E218" s="22">
        <f>D218/$D$264</f>
        <v>2.4511628882328874E-2</v>
      </c>
      <c r="F218" s="23"/>
      <c r="G218" s="10" t="s">
        <v>11</v>
      </c>
      <c r="H218" s="84">
        <v>214</v>
      </c>
      <c r="I218" s="84">
        <v>219</v>
      </c>
      <c r="J218" s="22">
        <f t="shared" si="31"/>
        <v>2.4640184225676452E-2</v>
      </c>
    </row>
    <row r="219" spans="1:10" x14ac:dyDescent="0.2">
      <c r="A219" s="11" t="s">
        <v>6</v>
      </c>
      <c r="B219" s="59">
        <v>31253</v>
      </c>
      <c r="C219" s="59">
        <v>29912</v>
      </c>
      <c r="D219" s="15">
        <f t="shared" ref="D219:D263" si="32">31103/B219</f>
        <v>0.9952004607557674</v>
      </c>
      <c r="E219" s="22">
        <f t="shared" ref="E219:E263" si="33">D219/$D$264</f>
        <v>1.8689009203500934E-2</v>
      </c>
      <c r="F219" s="23"/>
      <c r="G219" s="10" t="s">
        <v>12</v>
      </c>
      <c r="H219" s="84">
        <v>468</v>
      </c>
      <c r="I219" s="84">
        <v>409</v>
      </c>
      <c r="J219" s="22">
        <f t="shared" si="31"/>
        <v>5.3886010362694303E-2</v>
      </c>
    </row>
    <row r="220" spans="1:10" x14ac:dyDescent="0.2">
      <c r="A220" s="11" t="s">
        <v>7</v>
      </c>
      <c r="B220" s="59">
        <v>21928</v>
      </c>
      <c r="C220" s="59">
        <v>22509</v>
      </c>
      <c r="D220" s="15">
        <f t="shared" si="32"/>
        <v>1.4184148121123676</v>
      </c>
      <c r="E220" s="22">
        <f t="shared" si="33"/>
        <v>2.6636610937477868E-2</v>
      </c>
      <c r="F220" s="23"/>
      <c r="G220" s="10" t="s">
        <v>13</v>
      </c>
      <c r="H220" s="84">
        <v>27</v>
      </c>
      <c r="I220" s="84">
        <v>36</v>
      </c>
      <c r="J220" s="22">
        <f t="shared" si="31"/>
        <v>3.1088082901554403E-3</v>
      </c>
    </row>
    <row r="221" spans="1:10" x14ac:dyDescent="0.2">
      <c r="A221" s="11" t="s">
        <v>8</v>
      </c>
      <c r="B221" s="59">
        <v>29084</v>
      </c>
      <c r="C221" s="59">
        <v>27955</v>
      </c>
      <c r="D221" s="15">
        <f t="shared" si="32"/>
        <v>1.0694196121578874</v>
      </c>
      <c r="E221" s="22">
        <f t="shared" si="33"/>
        <v>2.0082781069901481E-2</v>
      </c>
      <c r="F221" s="23"/>
      <c r="G221" s="10" t="s">
        <v>14</v>
      </c>
      <c r="H221" s="84">
        <v>459</v>
      </c>
      <c r="I221" s="84">
        <v>492</v>
      </c>
      <c r="J221" s="22">
        <f t="shared" si="31"/>
        <v>5.284974093264249E-2</v>
      </c>
    </row>
    <row r="222" spans="1:10" x14ac:dyDescent="0.2">
      <c r="A222" s="11" t="s">
        <v>9</v>
      </c>
      <c r="B222" s="59">
        <v>22689</v>
      </c>
      <c r="C222" s="59">
        <v>21991</v>
      </c>
      <c r="D222" s="15">
        <f t="shared" si="32"/>
        <v>1.3708404953942439</v>
      </c>
      <c r="E222" s="22">
        <f t="shared" si="33"/>
        <v>2.574320616320749E-2</v>
      </c>
      <c r="F222" s="23"/>
      <c r="G222" s="10" t="s">
        <v>15</v>
      </c>
      <c r="H222" s="84">
        <v>80</v>
      </c>
      <c r="I222" s="84">
        <v>61</v>
      </c>
      <c r="J222" s="22">
        <f t="shared" si="31"/>
        <v>9.2112838226827871E-3</v>
      </c>
    </row>
    <row r="223" spans="1:10" x14ac:dyDescent="0.2">
      <c r="A223" s="11" t="s">
        <v>10</v>
      </c>
      <c r="B223" s="59">
        <v>22480</v>
      </c>
      <c r="C223" s="59">
        <v>21900</v>
      </c>
      <c r="D223" s="15">
        <f t="shared" si="32"/>
        <v>1.3835854092526689</v>
      </c>
      <c r="E223" s="22">
        <f t="shared" si="33"/>
        <v>2.5982544690258663E-2</v>
      </c>
      <c r="F223" s="23"/>
      <c r="G223" s="10" t="s">
        <v>16</v>
      </c>
      <c r="H223" s="84">
        <v>120</v>
      </c>
      <c r="I223" s="84">
        <v>126</v>
      </c>
      <c r="J223" s="22">
        <f t="shared" si="31"/>
        <v>1.3816925734024179E-2</v>
      </c>
    </row>
    <row r="224" spans="1:10" x14ac:dyDescent="0.2">
      <c r="A224" s="11" t="s">
        <v>11</v>
      </c>
      <c r="B224" s="59">
        <v>45427</v>
      </c>
      <c r="C224" s="59">
        <v>41724</v>
      </c>
      <c r="D224" s="15">
        <f t="shared" si="32"/>
        <v>0.68468091663548114</v>
      </c>
      <c r="E224" s="22">
        <f t="shared" si="33"/>
        <v>1.285771907977667E-2</v>
      </c>
      <c r="F224" s="23"/>
      <c r="G224" s="10" t="s">
        <v>17</v>
      </c>
      <c r="H224" s="84">
        <v>73</v>
      </c>
      <c r="I224" s="84">
        <v>81</v>
      </c>
      <c r="J224" s="22">
        <f t="shared" si="31"/>
        <v>8.4052964881980424E-3</v>
      </c>
    </row>
    <row r="225" spans="1:10" x14ac:dyDescent="0.2">
      <c r="A225" s="11" t="s">
        <v>12</v>
      </c>
      <c r="B225" s="59">
        <v>28848</v>
      </c>
      <c r="C225" s="59">
        <v>27069</v>
      </c>
      <c r="D225" s="15">
        <f t="shared" si="32"/>
        <v>1.0781683305601775</v>
      </c>
      <c r="E225" s="22">
        <f t="shared" si="33"/>
        <v>2.0247074481316372E-2</v>
      </c>
      <c r="F225" s="23"/>
      <c r="G225" s="10" t="s">
        <v>18</v>
      </c>
      <c r="H225" s="84">
        <v>88</v>
      </c>
      <c r="I225" s="84">
        <v>106</v>
      </c>
      <c r="J225" s="22">
        <f t="shared" si="31"/>
        <v>1.0132412204951065E-2</v>
      </c>
    </row>
    <row r="226" spans="1:10" x14ac:dyDescent="0.2">
      <c r="A226" s="11" t="s">
        <v>13</v>
      </c>
      <c r="B226" s="59">
        <v>31156</v>
      </c>
      <c r="C226" s="59">
        <v>30810</v>
      </c>
      <c r="D226" s="15">
        <f t="shared" si="32"/>
        <v>0.99829888304018488</v>
      </c>
      <c r="E226" s="22">
        <f t="shared" si="33"/>
        <v>1.8747194910675787E-2</v>
      </c>
      <c r="F226" s="23"/>
      <c r="G226" s="10" t="s">
        <v>19</v>
      </c>
      <c r="H226" s="84">
        <v>97</v>
      </c>
      <c r="I226" s="84">
        <v>103</v>
      </c>
      <c r="J226" s="22">
        <f t="shared" si="31"/>
        <v>1.1168681635002878E-2</v>
      </c>
    </row>
    <row r="227" spans="1:10" x14ac:dyDescent="0.2">
      <c r="A227" s="11" t="s">
        <v>14</v>
      </c>
      <c r="B227" s="59">
        <v>38702</v>
      </c>
      <c r="C227" s="59">
        <v>36326</v>
      </c>
      <c r="D227" s="15">
        <f t="shared" si="32"/>
        <v>0.80365355795566118</v>
      </c>
      <c r="E227" s="22">
        <f t="shared" si="33"/>
        <v>1.5091923017854756E-2</v>
      </c>
      <c r="F227" s="23"/>
      <c r="G227" s="10" t="s">
        <v>20</v>
      </c>
      <c r="H227" s="84">
        <v>222</v>
      </c>
      <c r="I227" s="84">
        <v>204</v>
      </c>
      <c r="J227" s="22">
        <f t="shared" si="31"/>
        <v>2.5561312607944732E-2</v>
      </c>
    </row>
    <row r="228" spans="1:10" x14ac:dyDescent="0.2">
      <c r="A228" s="11" t="s">
        <v>15</v>
      </c>
      <c r="B228" s="59">
        <v>24794</v>
      </c>
      <c r="C228" s="59">
        <v>23682</v>
      </c>
      <c r="D228" s="15">
        <f t="shared" si="32"/>
        <v>1.2544567234008228</v>
      </c>
      <c r="E228" s="22">
        <f t="shared" si="33"/>
        <v>2.3557618965758441E-2</v>
      </c>
      <c r="F228" s="23"/>
      <c r="G228" s="10" t="s">
        <v>21</v>
      </c>
      <c r="H228" s="84">
        <v>83</v>
      </c>
      <c r="I228" s="84">
        <v>106</v>
      </c>
      <c r="J228" s="22">
        <f t="shared" si="31"/>
        <v>9.5567069660333903E-3</v>
      </c>
    </row>
    <row r="229" spans="1:10" x14ac:dyDescent="0.2">
      <c r="A229" s="11" t="s">
        <v>16</v>
      </c>
      <c r="B229" s="59">
        <v>26488</v>
      </c>
      <c r="C229" s="59">
        <v>26310</v>
      </c>
      <c r="D229" s="15">
        <f t="shared" si="32"/>
        <v>1.1742298399275144</v>
      </c>
      <c r="E229" s="22">
        <f t="shared" si="33"/>
        <v>2.2051027055157612E-2</v>
      </c>
      <c r="F229" s="23"/>
      <c r="G229" s="10" t="s">
        <v>22</v>
      </c>
      <c r="H229" s="84">
        <v>221</v>
      </c>
      <c r="I229" s="84">
        <v>241</v>
      </c>
      <c r="J229" s="22">
        <f t="shared" si="31"/>
        <v>2.5446171560161199E-2</v>
      </c>
    </row>
    <row r="230" spans="1:10" x14ac:dyDescent="0.2">
      <c r="A230" s="11" t="s">
        <v>17</v>
      </c>
      <c r="B230" s="59">
        <v>24533</v>
      </c>
      <c r="C230" s="59">
        <v>23208</v>
      </c>
      <c r="D230" s="15">
        <f t="shared" si="32"/>
        <v>1.2678025516651041</v>
      </c>
      <c r="E230" s="22">
        <f t="shared" si="33"/>
        <v>2.3808242148820557E-2</v>
      </c>
      <c r="F230" s="23"/>
      <c r="G230" s="10" t="s">
        <v>23</v>
      </c>
      <c r="H230" s="84">
        <v>61</v>
      </c>
      <c r="I230" s="84">
        <v>65</v>
      </c>
      <c r="J230" s="22">
        <f t="shared" si="31"/>
        <v>7.0236039147956245E-3</v>
      </c>
    </row>
    <row r="231" spans="1:10" x14ac:dyDescent="0.2">
      <c r="A231" s="11" t="s">
        <v>18</v>
      </c>
      <c r="B231" s="59">
        <v>23372</v>
      </c>
      <c r="C231" s="59">
        <v>22350</v>
      </c>
      <c r="D231" s="15">
        <f t="shared" si="32"/>
        <v>1.330780421016601</v>
      </c>
      <c r="E231" s="22">
        <f t="shared" si="33"/>
        <v>2.4990912401036056E-2</v>
      </c>
      <c r="F231" s="23"/>
      <c r="G231" s="10" t="s">
        <v>50</v>
      </c>
      <c r="H231" s="84">
        <v>33</v>
      </c>
      <c r="I231" s="84">
        <v>28</v>
      </c>
      <c r="J231" s="22">
        <f t="shared" si="31"/>
        <v>3.7996545768566492E-3</v>
      </c>
    </row>
    <row r="232" spans="1:10" x14ac:dyDescent="0.2">
      <c r="A232" s="11" t="s">
        <v>19</v>
      </c>
      <c r="B232" s="59">
        <v>25402</v>
      </c>
      <c r="C232" s="59">
        <v>24550</v>
      </c>
      <c r="D232" s="15">
        <f t="shared" si="32"/>
        <v>1.2244311471537674</v>
      </c>
      <c r="E232" s="22">
        <f t="shared" si="33"/>
        <v>2.2993764453075143E-2</v>
      </c>
      <c r="F232" s="23"/>
      <c r="G232" s="10" t="s">
        <v>24</v>
      </c>
      <c r="H232" s="84">
        <v>377</v>
      </c>
      <c r="I232" s="84">
        <v>358</v>
      </c>
      <c r="J232" s="22">
        <f t="shared" si="31"/>
        <v>4.3408175014392633E-2</v>
      </c>
    </row>
    <row r="233" spans="1:10" x14ac:dyDescent="0.2">
      <c r="A233" s="11" t="s">
        <v>20</v>
      </c>
      <c r="B233" s="59">
        <v>28498</v>
      </c>
      <c r="C233" s="59">
        <v>27261</v>
      </c>
      <c r="D233" s="15">
        <f t="shared" si="32"/>
        <v>1.0914099235034038</v>
      </c>
      <c r="E233" s="22">
        <f t="shared" si="33"/>
        <v>2.049574021464716E-2</v>
      </c>
      <c r="F233" s="23"/>
      <c r="G233" s="10" t="s">
        <v>25</v>
      </c>
      <c r="H233" s="84">
        <v>159</v>
      </c>
      <c r="I233" s="84">
        <v>148</v>
      </c>
      <c r="J233" s="22">
        <f t="shared" si="31"/>
        <v>1.8307426597582038E-2</v>
      </c>
    </row>
    <row r="234" spans="1:10" x14ac:dyDescent="0.2">
      <c r="A234" s="11" t="s">
        <v>21</v>
      </c>
      <c r="B234" s="59">
        <v>21439</v>
      </c>
      <c r="C234" s="59">
        <v>21916</v>
      </c>
      <c r="D234" s="15">
        <f t="shared" si="32"/>
        <v>1.4507672932506179</v>
      </c>
      <c r="E234" s="22">
        <f t="shared" si="33"/>
        <v>2.7244162723868405E-2</v>
      </c>
      <c r="F234" s="23"/>
      <c r="G234" s="10" t="s">
        <v>26</v>
      </c>
      <c r="H234" s="84">
        <v>859</v>
      </c>
      <c r="I234" s="84">
        <v>911</v>
      </c>
      <c r="J234" s="22">
        <f t="shared" si="31"/>
        <v>9.8906160046056416E-2</v>
      </c>
    </row>
    <row r="235" spans="1:10" x14ac:dyDescent="0.2">
      <c r="A235" s="11" t="s">
        <v>22</v>
      </c>
      <c r="B235" s="59">
        <v>29092</v>
      </c>
      <c r="C235" s="59">
        <v>27408</v>
      </c>
      <c r="D235" s="15">
        <f t="shared" si="32"/>
        <v>1.0691255327925202</v>
      </c>
      <c r="E235" s="22">
        <f t="shared" si="33"/>
        <v>2.0077258512203173E-2</v>
      </c>
      <c r="F235" s="23"/>
      <c r="G235" s="10" t="s">
        <v>27</v>
      </c>
      <c r="H235" s="84">
        <v>114</v>
      </c>
      <c r="I235" s="84">
        <v>150</v>
      </c>
      <c r="J235" s="22">
        <f t="shared" si="31"/>
        <v>1.3126079447322971E-2</v>
      </c>
    </row>
    <row r="236" spans="1:10" x14ac:dyDescent="0.2">
      <c r="A236" s="11" t="s">
        <v>23</v>
      </c>
      <c r="B236" s="59">
        <v>26743</v>
      </c>
      <c r="C236" s="59">
        <v>24620</v>
      </c>
      <c r="D236" s="15">
        <f t="shared" si="32"/>
        <v>1.1630333171297162</v>
      </c>
      <c r="E236" s="22">
        <f t="shared" si="33"/>
        <v>2.1840765981266677E-2</v>
      </c>
      <c r="F236" s="23"/>
      <c r="G236" s="10" t="s">
        <v>28</v>
      </c>
      <c r="H236" s="84">
        <v>65</v>
      </c>
      <c r="I236" s="84">
        <v>71</v>
      </c>
      <c r="J236" s="22">
        <f t="shared" si="31"/>
        <v>7.4841681059297643E-3</v>
      </c>
    </row>
    <row r="237" spans="1:10" x14ac:dyDescent="0.2">
      <c r="A237" s="11" t="s">
        <v>50</v>
      </c>
      <c r="B237" s="59">
        <v>25725</v>
      </c>
      <c r="C237" s="59">
        <v>25427</v>
      </c>
      <c r="D237" s="15">
        <f t="shared" si="32"/>
        <v>1.2090573372206026</v>
      </c>
      <c r="E237" s="22">
        <f t="shared" si="33"/>
        <v>2.2705057517473849E-2</v>
      </c>
      <c r="F237" s="23"/>
      <c r="G237" s="10" t="s">
        <v>29</v>
      </c>
      <c r="H237" s="84">
        <v>365</v>
      </c>
      <c r="I237" s="84">
        <v>352</v>
      </c>
      <c r="J237" s="22">
        <f t="shared" si="31"/>
        <v>4.2026482440990214E-2</v>
      </c>
    </row>
    <row r="238" spans="1:10" x14ac:dyDescent="0.2">
      <c r="A238" s="11" t="s">
        <v>24</v>
      </c>
      <c r="B238" s="59">
        <v>31802</v>
      </c>
      <c r="C238" s="59">
        <v>30334</v>
      </c>
      <c r="D238" s="15">
        <f t="shared" si="32"/>
        <v>0.9780202502987233</v>
      </c>
      <c r="E238" s="22">
        <f t="shared" si="33"/>
        <v>1.8366379618798022E-2</v>
      </c>
      <c r="F238" s="23"/>
      <c r="G238" s="10" t="s">
        <v>30</v>
      </c>
      <c r="H238" s="84">
        <v>74</v>
      </c>
      <c r="I238" s="84">
        <v>72</v>
      </c>
      <c r="J238" s="22">
        <f t="shared" si="31"/>
        <v>8.5204375359815773E-3</v>
      </c>
    </row>
    <row r="239" spans="1:10" x14ac:dyDescent="0.2">
      <c r="A239" s="11" t="s">
        <v>25</v>
      </c>
      <c r="B239" s="59">
        <v>34694</v>
      </c>
      <c r="C239" s="59">
        <v>32524</v>
      </c>
      <c r="D239" s="15">
        <f t="shared" si="32"/>
        <v>0.8964950711938664</v>
      </c>
      <c r="E239" s="22">
        <f t="shared" si="33"/>
        <v>1.6835406832219253E-2</v>
      </c>
      <c r="F239" s="23"/>
      <c r="G239" s="10" t="s">
        <v>31</v>
      </c>
      <c r="H239" s="84">
        <v>138</v>
      </c>
      <c r="I239" s="84">
        <v>149</v>
      </c>
      <c r="J239" s="22">
        <f t="shared" si="31"/>
        <v>1.5889464594127805E-2</v>
      </c>
    </row>
    <row r="240" spans="1:10" x14ac:dyDescent="0.2">
      <c r="A240" s="11" t="s">
        <v>26</v>
      </c>
      <c r="B240" s="59">
        <v>35076</v>
      </c>
      <c r="C240" s="59">
        <v>33460</v>
      </c>
      <c r="D240" s="15">
        <f t="shared" si="32"/>
        <v>0.88673166837723805</v>
      </c>
      <c r="E240" s="22">
        <f t="shared" si="33"/>
        <v>1.6652058519700502E-2</v>
      </c>
      <c r="F240" s="23"/>
      <c r="G240" s="10" t="s">
        <v>32</v>
      </c>
      <c r="H240" s="84">
        <v>145</v>
      </c>
      <c r="I240" s="84">
        <v>152</v>
      </c>
      <c r="J240" s="22">
        <f t="shared" si="31"/>
        <v>1.6695451928612551E-2</v>
      </c>
    </row>
    <row r="241" spans="1:10" x14ac:dyDescent="0.2">
      <c r="A241" s="11" t="s">
        <v>27</v>
      </c>
      <c r="B241" s="59">
        <v>27297</v>
      </c>
      <c r="C241" s="59">
        <v>26529</v>
      </c>
      <c r="D241" s="15">
        <f t="shared" si="32"/>
        <v>1.1394292413085687</v>
      </c>
      <c r="E241" s="22">
        <f t="shared" si="33"/>
        <v>2.1397501726820339E-2</v>
      </c>
      <c r="F241" s="23"/>
      <c r="G241" s="10" t="s">
        <v>33</v>
      </c>
      <c r="H241" s="84">
        <v>160</v>
      </c>
      <c r="I241" s="84">
        <v>169</v>
      </c>
      <c r="J241" s="22">
        <f t="shared" si="31"/>
        <v>1.8422567645365574E-2</v>
      </c>
    </row>
    <row r="242" spans="1:10" x14ac:dyDescent="0.2">
      <c r="A242" s="11" t="s">
        <v>28</v>
      </c>
      <c r="B242" s="59">
        <v>23584</v>
      </c>
      <c r="C242" s="59">
        <v>22668</v>
      </c>
      <c r="D242" s="15">
        <f t="shared" si="32"/>
        <v>1.318817842605156</v>
      </c>
      <c r="E242" s="22">
        <f t="shared" si="33"/>
        <v>2.4766265461203134E-2</v>
      </c>
      <c r="F242" s="23"/>
      <c r="G242" s="10" t="s">
        <v>35</v>
      </c>
      <c r="H242" s="84">
        <v>49</v>
      </c>
      <c r="I242" s="84">
        <v>51</v>
      </c>
      <c r="J242" s="22">
        <f t="shared" si="31"/>
        <v>5.6419113413932066E-3</v>
      </c>
    </row>
    <row r="243" spans="1:10" x14ac:dyDescent="0.2">
      <c r="A243" s="11" t="s">
        <v>29</v>
      </c>
      <c r="B243" s="59">
        <v>28307</v>
      </c>
      <c r="C243" s="59">
        <v>27809</v>
      </c>
      <c r="D243" s="15">
        <f t="shared" si="32"/>
        <v>1.098774154802699</v>
      </c>
      <c r="E243" s="22">
        <f t="shared" si="33"/>
        <v>2.0634034148338389E-2</v>
      </c>
      <c r="F243" s="23"/>
      <c r="G243" s="10" t="s">
        <v>36</v>
      </c>
      <c r="H243" s="84">
        <v>370</v>
      </c>
      <c r="I243" s="84">
        <v>417</v>
      </c>
      <c r="J243" s="22">
        <f t="shared" si="31"/>
        <v>4.2602187679907887E-2</v>
      </c>
    </row>
    <row r="244" spans="1:10" x14ac:dyDescent="0.2">
      <c r="A244" s="11" t="s">
        <v>30</v>
      </c>
      <c r="B244" s="59">
        <v>26415</v>
      </c>
      <c r="C244" s="59">
        <v>26247</v>
      </c>
      <c r="D244" s="15">
        <f t="shared" si="32"/>
        <v>1.1774749195532841</v>
      </c>
      <c r="E244" s="22">
        <f t="shared" si="33"/>
        <v>2.2111966861140062E-2</v>
      </c>
      <c r="F244" s="23"/>
      <c r="G244" s="10" t="s">
        <v>37</v>
      </c>
      <c r="H244" s="84">
        <v>73</v>
      </c>
      <c r="I244" s="84">
        <v>84</v>
      </c>
      <c r="J244" s="22">
        <f t="shared" si="31"/>
        <v>8.4052964881980424E-3</v>
      </c>
    </row>
    <row r="245" spans="1:10" x14ac:dyDescent="0.2">
      <c r="A245" s="11" t="s">
        <v>31</v>
      </c>
      <c r="B245" s="59">
        <v>31834</v>
      </c>
      <c r="C245" s="59">
        <v>30067</v>
      </c>
      <c r="D245" s="15">
        <f t="shared" si="32"/>
        <v>0.97703713011245841</v>
      </c>
      <c r="E245" s="22">
        <f t="shared" si="33"/>
        <v>1.8347917466765559E-2</v>
      </c>
      <c r="F245" s="23"/>
      <c r="G245" s="10" t="s">
        <v>38</v>
      </c>
      <c r="H245" s="84">
        <v>76</v>
      </c>
      <c r="I245" s="84">
        <v>84</v>
      </c>
      <c r="J245" s="22">
        <f t="shared" si="31"/>
        <v>8.7507196315486473E-3</v>
      </c>
    </row>
    <row r="246" spans="1:10" x14ac:dyDescent="0.2">
      <c r="A246" s="11" t="s">
        <v>32</v>
      </c>
      <c r="B246" s="59">
        <v>22076</v>
      </c>
      <c r="C246" s="59">
        <v>21497</v>
      </c>
      <c r="D246" s="15">
        <f t="shared" si="32"/>
        <v>1.4089055988403696</v>
      </c>
      <c r="E246" s="22">
        <f t="shared" si="33"/>
        <v>2.6458036086112281E-2</v>
      </c>
      <c r="F246" s="23"/>
      <c r="G246" s="10" t="s">
        <v>34</v>
      </c>
      <c r="H246" s="84">
        <v>9</v>
      </c>
      <c r="I246" s="84">
        <v>11</v>
      </c>
      <c r="J246" s="22">
        <f t="shared" si="31"/>
        <v>1.0362694300518134E-3</v>
      </c>
    </row>
    <row r="247" spans="1:10" x14ac:dyDescent="0.2">
      <c r="A247" s="11" t="s">
        <v>33</v>
      </c>
      <c r="B247" s="59">
        <v>26237</v>
      </c>
      <c r="C247" s="59">
        <v>25155</v>
      </c>
      <c r="D247" s="15">
        <f t="shared" si="32"/>
        <v>1.1854632770514921</v>
      </c>
      <c r="E247" s="22">
        <f t="shared" si="33"/>
        <v>2.226198134836356E-2</v>
      </c>
      <c r="F247" s="23"/>
      <c r="G247" s="10" t="s">
        <v>39</v>
      </c>
      <c r="H247" s="84">
        <v>97</v>
      </c>
      <c r="I247" s="84">
        <v>82</v>
      </c>
      <c r="J247" s="22">
        <f t="shared" si="31"/>
        <v>1.1168681635002878E-2</v>
      </c>
    </row>
    <row r="248" spans="1:10" x14ac:dyDescent="0.2">
      <c r="A248" s="11" t="s">
        <v>35</v>
      </c>
      <c r="B248" s="59">
        <v>22066</v>
      </c>
      <c r="C248" s="59">
        <v>21601</v>
      </c>
      <c r="D248" s="15">
        <f t="shared" si="32"/>
        <v>1.409544094987764</v>
      </c>
      <c r="E248" s="22">
        <f t="shared" si="33"/>
        <v>2.6470026494924987E-2</v>
      </c>
      <c r="F248" s="23"/>
      <c r="G248" s="10" t="s">
        <v>40</v>
      </c>
      <c r="H248" s="84">
        <v>131</v>
      </c>
      <c r="I248" s="84">
        <v>177</v>
      </c>
      <c r="J248" s="22">
        <f t="shared" si="31"/>
        <v>1.5083477259643062E-2</v>
      </c>
    </row>
    <row r="249" spans="1:10" x14ac:dyDescent="0.2">
      <c r="A249" s="11" t="s">
        <v>36</v>
      </c>
      <c r="B249" s="59">
        <v>34744</v>
      </c>
      <c r="C249" s="59">
        <v>33645</v>
      </c>
      <c r="D249" s="15">
        <f t="shared" si="32"/>
        <v>0.8952049274694911</v>
      </c>
      <c r="E249" s="22">
        <f t="shared" si="33"/>
        <v>1.6811179042050851E-2</v>
      </c>
      <c r="F249" s="23"/>
      <c r="G249" s="10" t="s">
        <v>41</v>
      </c>
      <c r="H249" s="84">
        <v>210</v>
      </c>
      <c r="I249" s="84">
        <v>215</v>
      </c>
      <c r="J249" s="22">
        <f t="shared" si="31"/>
        <v>2.4179620034542316E-2</v>
      </c>
    </row>
    <row r="250" spans="1:10" x14ac:dyDescent="0.2">
      <c r="A250" s="11" t="s">
        <v>37</v>
      </c>
      <c r="B250" s="59">
        <v>22145</v>
      </c>
      <c r="C250" s="59">
        <v>21608</v>
      </c>
      <c r="D250" s="15">
        <f t="shared" si="32"/>
        <v>1.4045156920298036</v>
      </c>
      <c r="E250" s="22">
        <f t="shared" si="33"/>
        <v>2.6375597409664248E-2</v>
      </c>
      <c r="F250" s="23"/>
      <c r="G250" s="10" t="s">
        <v>42</v>
      </c>
      <c r="H250" s="84">
        <v>236</v>
      </c>
      <c r="I250" s="84">
        <v>240</v>
      </c>
      <c r="J250" s="22">
        <f t="shared" si="31"/>
        <v>2.7173287276914222E-2</v>
      </c>
    </row>
    <row r="251" spans="1:10" x14ac:dyDescent="0.2">
      <c r="A251" s="11" t="s">
        <v>38</v>
      </c>
      <c r="B251" s="59">
        <v>20384</v>
      </c>
      <c r="C251" s="59">
        <v>20661</v>
      </c>
      <c r="D251" s="15">
        <f t="shared" si="32"/>
        <v>1.5258536106750393</v>
      </c>
      <c r="E251" s="22">
        <f t="shared" si="33"/>
        <v>2.8654219222773489E-2</v>
      </c>
      <c r="F251" s="23"/>
      <c r="G251" s="10" t="s">
        <v>43</v>
      </c>
      <c r="H251" s="84">
        <v>446</v>
      </c>
      <c r="I251" s="84">
        <v>453</v>
      </c>
      <c r="J251" s="22">
        <f t="shared" si="31"/>
        <v>5.1352907311456537E-2</v>
      </c>
    </row>
    <row r="252" spans="1:10" x14ac:dyDescent="0.2">
      <c r="A252" s="11" t="s">
        <v>34</v>
      </c>
      <c r="B252" s="59">
        <v>23166</v>
      </c>
      <c r="C252" s="59">
        <v>21610</v>
      </c>
      <c r="D252" s="15">
        <f t="shared" si="32"/>
        <v>1.3426141759475092</v>
      </c>
      <c r="E252" s="22">
        <f t="shared" si="33"/>
        <v>2.521314014663795E-2</v>
      </c>
      <c r="F252" s="23"/>
      <c r="G252" s="10" t="s">
        <v>44</v>
      </c>
      <c r="H252" s="84">
        <v>35</v>
      </c>
      <c r="I252" s="84">
        <v>28</v>
      </c>
      <c r="J252" s="22">
        <f t="shared" si="31"/>
        <v>4.0299366724237187E-3</v>
      </c>
    </row>
    <row r="253" spans="1:10" x14ac:dyDescent="0.2">
      <c r="A253" s="11" t="s">
        <v>39</v>
      </c>
      <c r="B253" s="59">
        <v>26494</v>
      </c>
      <c r="C253" s="59">
        <v>25160</v>
      </c>
      <c r="D253" s="15">
        <f t="shared" si="32"/>
        <v>1.1739639163584208</v>
      </c>
      <c r="E253" s="22">
        <f t="shared" si="33"/>
        <v>2.20460332391113E-2</v>
      </c>
      <c r="F253" s="23"/>
      <c r="G253" s="10" t="s">
        <v>45</v>
      </c>
      <c r="H253" s="84">
        <v>431</v>
      </c>
      <c r="I253" s="84">
        <v>454</v>
      </c>
      <c r="J253" s="22">
        <f t="shared" si="31"/>
        <v>4.9625791594703511E-2</v>
      </c>
    </row>
    <row r="254" spans="1:10" x14ac:dyDescent="0.2">
      <c r="A254" s="11" t="s">
        <v>40</v>
      </c>
      <c r="B254" s="59">
        <v>31675</v>
      </c>
      <c r="C254" s="59">
        <v>29715</v>
      </c>
      <c r="D254" s="15">
        <f t="shared" si="32"/>
        <v>0.98194159431728489</v>
      </c>
      <c r="E254" s="22">
        <f t="shared" si="33"/>
        <v>1.8440019088777102E-2</v>
      </c>
      <c r="F254" s="23"/>
      <c r="G254" s="10" t="s">
        <v>46</v>
      </c>
      <c r="H254" s="84">
        <v>315</v>
      </c>
      <c r="I254" s="84">
        <v>321</v>
      </c>
      <c r="J254" s="22">
        <f t="shared" si="31"/>
        <v>3.6269430051813469E-2</v>
      </c>
    </row>
    <row r="255" spans="1:10" x14ac:dyDescent="0.2">
      <c r="A255" s="11" t="s">
        <v>41</v>
      </c>
      <c r="B255" s="59">
        <v>26419</v>
      </c>
      <c r="C255" s="59">
        <v>25528</v>
      </c>
      <c r="D255" s="15">
        <f t="shared" si="32"/>
        <v>1.1772966425678488</v>
      </c>
      <c r="E255" s="22">
        <f t="shared" si="33"/>
        <v>2.2108618972596038E-2</v>
      </c>
      <c r="F255" s="23"/>
      <c r="G255" s="10" t="s">
        <v>47</v>
      </c>
      <c r="H255" s="84">
        <v>73</v>
      </c>
      <c r="I255" s="84">
        <v>57</v>
      </c>
      <c r="J255" s="22">
        <f t="shared" si="31"/>
        <v>8.4052964881980424E-3</v>
      </c>
    </row>
    <row r="256" spans="1:10" x14ac:dyDescent="0.2">
      <c r="A256" s="11" t="s">
        <v>42</v>
      </c>
      <c r="B256" s="59">
        <v>26624</v>
      </c>
      <c r="C256" s="59">
        <v>25591</v>
      </c>
      <c r="D256" s="15">
        <f t="shared" si="32"/>
        <v>1.1682316706730769</v>
      </c>
      <c r="E256" s="22">
        <f t="shared" si="33"/>
        <v>2.1938386592435952E-2</v>
      </c>
      <c r="F256" s="23"/>
      <c r="G256" s="10" t="s">
        <v>48</v>
      </c>
      <c r="H256" s="84">
        <v>95</v>
      </c>
      <c r="I256" s="84">
        <v>119</v>
      </c>
      <c r="J256" s="22">
        <f t="shared" si="31"/>
        <v>1.0938399539435808E-2</v>
      </c>
    </row>
    <row r="257" spans="1:10" x14ac:dyDescent="0.2">
      <c r="A257" s="11" t="s">
        <v>43</v>
      </c>
      <c r="B257" s="59">
        <v>34434</v>
      </c>
      <c r="C257" s="59">
        <v>33157</v>
      </c>
      <c r="D257" s="15">
        <f t="shared" si="32"/>
        <v>0.90326421560085957</v>
      </c>
      <c r="E257" s="22">
        <f t="shared" si="33"/>
        <v>1.6962525545594898E-2</v>
      </c>
      <c r="F257" s="23"/>
      <c r="G257" s="10" t="s">
        <v>49</v>
      </c>
      <c r="H257" s="84">
        <v>360</v>
      </c>
      <c r="I257" s="84">
        <v>361</v>
      </c>
      <c r="J257" s="22">
        <f t="shared" si="31"/>
        <v>4.145077720207254E-2</v>
      </c>
    </row>
    <row r="258" spans="1:10" ht="13.5" thickBot="1" x14ac:dyDescent="0.25">
      <c r="A258" s="11" t="s">
        <v>44</v>
      </c>
      <c r="B258" s="59">
        <v>28778</v>
      </c>
      <c r="C258" s="59">
        <v>27603</v>
      </c>
      <c r="D258" s="15">
        <f t="shared" si="32"/>
        <v>1.0807908819236918</v>
      </c>
      <c r="E258" s="22">
        <f t="shared" si="33"/>
        <v>2.0296323741643436E-2</v>
      </c>
      <c r="F258" s="23"/>
      <c r="G258" s="67" t="s">
        <v>2</v>
      </c>
      <c r="H258" s="69">
        <f>SUM(H212:H257)</f>
        <v>8685</v>
      </c>
      <c r="I258" s="69">
        <f>SUM(I212:I257)</f>
        <v>9010</v>
      </c>
      <c r="J258" s="66">
        <f>SUM(J212:J257)</f>
        <v>1</v>
      </c>
    </row>
    <row r="259" spans="1:10" ht="13.5" thickTop="1" x14ac:dyDescent="0.2">
      <c r="A259" s="11" t="s">
        <v>45</v>
      </c>
      <c r="B259" s="59">
        <v>28971</v>
      </c>
      <c r="C259" s="59">
        <v>28261</v>
      </c>
      <c r="D259" s="15">
        <f t="shared" si="32"/>
        <v>1.073590832211522</v>
      </c>
      <c r="E259" s="22">
        <f t="shared" si="33"/>
        <v>2.0161112997032025E-2</v>
      </c>
      <c r="F259" s="23"/>
    </row>
    <row r="260" spans="1:10" x14ac:dyDescent="0.2">
      <c r="A260" s="11" t="s">
        <v>46</v>
      </c>
      <c r="B260" s="59">
        <v>27576</v>
      </c>
      <c r="C260" s="59">
        <v>26242</v>
      </c>
      <c r="D260" s="15">
        <f t="shared" si="32"/>
        <v>1.1279010733971568</v>
      </c>
      <c r="E260" s="22">
        <f t="shared" si="33"/>
        <v>2.1181012642769607E-2</v>
      </c>
      <c r="F260" s="23"/>
    </row>
    <row r="261" spans="1:10" x14ac:dyDescent="0.2">
      <c r="A261" s="11" t="s">
        <v>47</v>
      </c>
      <c r="B261" s="59">
        <v>26230</v>
      </c>
      <c r="C261" s="59">
        <v>25320</v>
      </c>
      <c r="D261" s="15">
        <f t="shared" si="32"/>
        <v>1.1857796416317194</v>
      </c>
      <c r="E261" s="22">
        <f t="shared" si="33"/>
        <v>2.2267922403241127E-2</v>
      </c>
      <c r="F261" s="23"/>
    </row>
    <row r="262" spans="1:10" x14ac:dyDescent="0.2">
      <c r="A262" s="11" t="s">
        <v>48</v>
      </c>
      <c r="B262" s="59">
        <v>21644</v>
      </c>
      <c r="C262" s="59">
        <v>21038</v>
      </c>
      <c r="D262" s="15">
        <f t="shared" si="32"/>
        <v>1.437026427647385</v>
      </c>
      <c r="E262" s="22">
        <f t="shared" si="33"/>
        <v>2.6986121079145019E-2</v>
      </c>
      <c r="F262" s="23"/>
    </row>
    <row r="263" spans="1:10" x14ac:dyDescent="0.2">
      <c r="A263" s="11" t="s">
        <v>49</v>
      </c>
      <c r="B263" s="59">
        <v>32627</v>
      </c>
      <c r="C263" s="59">
        <v>31657</v>
      </c>
      <c r="D263" s="15">
        <f t="shared" si="32"/>
        <v>0.9532902197566433</v>
      </c>
      <c r="E263" s="22">
        <f t="shared" si="33"/>
        <v>1.7901970902535164E-2</v>
      </c>
      <c r="F263" s="23"/>
    </row>
    <row r="264" spans="1:10" ht="13.5" thickBot="1" x14ac:dyDescent="0.25">
      <c r="A264" s="63" t="s">
        <v>156</v>
      </c>
      <c r="B264" s="64">
        <v>31103</v>
      </c>
      <c r="C264" s="64">
        <v>29767</v>
      </c>
      <c r="D264" s="65">
        <f>SUM(D218:D263)</f>
        <v>53.250573634975822</v>
      </c>
      <c r="E264" s="66">
        <f>SUM(E218:E263)</f>
        <v>1.0000000000000002</v>
      </c>
      <c r="F264" s="23"/>
    </row>
    <row r="265" spans="1:10" ht="13.5" thickTop="1" x14ac:dyDescent="0.2"/>
    <row r="266" spans="1:10" x14ac:dyDescent="0.2">
      <c r="A266" s="1" t="s">
        <v>77</v>
      </c>
      <c r="B266" s="2"/>
      <c r="C266" s="2"/>
      <c r="D266" s="3"/>
      <c r="G266" s="1" t="s">
        <v>76</v>
      </c>
      <c r="H266" s="2"/>
      <c r="I266" s="2"/>
      <c r="J266" s="3"/>
    </row>
    <row r="267" spans="1:10" x14ac:dyDescent="0.2">
      <c r="A267" s="4" t="s">
        <v>169</v>
      </c>
      <c r="B267" s="5"/>
      <c r="C267" s="5"/>
      <c r="D267" s="6"/>
      <c r="G267" s="4" t="s">
        <v>162</v>
      </c>
      <c r="H267" s="5"/>
      <c r="I267" s="5"/>
      <c r="J267" s="6"/>
    </row>
    <row r="268" spans="1:10" x14ac:dyDescent="0.2">
      <c r="A268" s="7" t="s">
        <v>75</v>
      </c>
      <c r="B268" s="8"/>
      <c r="C268" s="8"/>
      <c r="D268" s="9"/>
      <c r="G268" s="7" t="s">
        <v>170</v>
      </c>
      <c r="H268" s="8"/>
      <c r="I268" s="8"/>
      <c r="J268" s="9"/>
    </row>
    <row r="269" spans="1:10" x14ac:dyDescent="0.2">
      <c r="A269" s="12"/>
      <c r="B269" s="13"/>
      <c r="C269" s="12"/>
      <c r="D269" s="12"/>
      <c r="G269" s="12"/>
      <c r="H269" s="61"/>
      <c r="I269" s="61" t="s">
        <v>145</v>
      </c>
      <c r="J269" s="61"/>
    </row>
    <row r="270" spans="1:10" x14ac:dyDescent="0.2">
      <c r="A270" s="13"/>
      <c r="B270" s="43">
        <v>2007</v>
      </c>
      <c r="C270" s="43">
        <v>2006</v>
      </c>
      <c r="D270" s="43" t="s">
        <v>74</v>
      </c>
      <c r="G270" s="13"/>
      <c r="H270" s="43">
        <v>2007</v>
      </c>
      <c r="I270" s="43">
        <v>2006</v>
      </c>
      <c r="J270" s="43" t="s">
        <v>74</v>
      </c>
    </row>
    <row r="271" spans="1:10" x14ac:dyDescent="0.2">
      <c r="A271" s="13"/>
      <c r="B271" s="43" t="s">
        <v>3</v>
      </c>
      <c r="C271" s="43" t="s">
        <v>3</v>
      </c>
      <c r="D271" s="43" t="s">
        <v>171</v>
      </c>
      <c r="G271" s="13"/>
      <c r="H271" s="43" t="s">
        <v>3</v>
      </c>
      <c r="I271" s="43" t="s">
        <v>3</v>
      </c>
      <c r="J271" s="43" t="s">
        <v>171</v>
      </c>
    </row>
    <row r="272" spans="1:10" x14ac:dyDescent="0.2">
      <c r="A272" s="14" t="s">
        <v>0</v>
      </c>
      <c r="B272" s="14"/>
      <c r="C272" s="14"/>
      <c r="D272" s="14"/>
      <c r="G272" s="14" t="s">
        <v>0</v>
      </c>
      <c r="H272" s="14"/>
      <c r="I272" s="14"/>
      <c r="J272" s="14"/>
    </row>
    <row r="273" spans="1:10" x14ac:dyDescent="0.2">
      <c r="A273" s="11" t="s">
        <v>5</v>
      </c>
      <c r="B273" s="24">
        <v>31</v>
      </c>
      <c r="C273" s="24">
        <v>46</v>
      </c>
      <c r="D273" s="22">
        <f t="shared" ref="D273:D318" si="34">B273/$B$319</f>
        <v>4.8429932822996406E-3</v>
      </c>
      <c r="G273" s="11" t="s">
        <v>5</v>
      </c>
      <c r="H273" s="60">
        <v>64</v>
      </c>
      <c r="I273" s="60">
        <v>73</v>
      </c>
      <c r="J273" s="22">
        <f t="shared" ref="J273:J318" si="35">H273/$H$319</f>
        <v>4.3862655061339181E-3</v>
      </c>
    </row>
    <row r="274" spans="1:10" x14ac:dyDescent="0.2">
      <c r="A274" s="11" t="s">
        <v>6</v>
      </c>
      <c r="B274" s="24">
        <v>227</v>
      </c>
      <c r="C274" s="24">
        <v>217</v>
      </c>
      <c r="D274" s="22">
        <f t="shared" si="34"/>
        <v>3.5463208873613497E-2</v>
      </c>
      <c r="G274" s="11" t="s">
        <v>6</v>
      </c>
      <c r="H274" s="60">
        <v>480</v>
      </c>
      <c r="I274" s="60">
        <v>567</v>
      </c>
      <c r="J274" s="22">
        <f t="shared" si="35"/>
        <v>3.2896991296004388E-2</v>
      </c>
    </row>
    <row r="275" spans="1:10" x14ac:dyDescent="0.2">
      <c r="A275" s="11" t="s">
        <v>7</v>
      </c>
      <c r="B275" s="24">
        <v>17</v>
      </c>
      <c r="C275" s="24">
        <v>18</v>
      </c>
      <c r="D275" s="22">
        <f t="shared" si="34"/>
        <v>2.6558350257772224E-3</v>
      </c>
      <c r="G275" s="11" t="s">
        <v>7</v>
      </c>
      <c r="H275" s="60">
        <v>48</v>
      </c>
      <c r="I275" s="60">
        <v>61</v>
      </c>
      <c r="J275" s="22">
        <f t="shared" si="35"/>
        <v>3.2896991296004385E-3</v>
      </c>
    </row>
    <row r="276" spans="1:10" x14ac:dyDescent="0.2">
      <c r="A276" s="11" t="s">
        <v>8</v>
      </c>
      <c r="B276" s="24">
        <v>219</v>
      </c>
      <c r="C276" s="24">
        <v>252</v>
      </c>
      <c r="D276" s="22">
        <f t="shared" si="34"/>
        <v>3.4213404155600688E-2</v>
      </c>
      <c r="G276" s="11" t="s">
        <v>8</v>
      </c>
      <c r="H276" s="60">
        <v>553</v>
      </c>
      <c r="I276" s="60">
        <v>576</v>
      </c>
      <c r="J276" s="22">
        <f t="shared" si="35"/>
        <v>3.7900075388938387E-2</v>
      </c>
    </row>
    <row r="277" spans="1:10" x14ac:dyDescent="0.2">
      <c r="A277" s="11" t="s">
        <v>9</v>
      </c>
      <c r="B277" s="24">
        <v>24</v>
      </c>
      <c r="C277" s="24">
        <v>34</v>
      </c>
      <c r="D277" s="22">
        <f t="shared" si="34"/>
        <v>3.7494141540384317E-3</v>
      </c>
      <c r="G277" s="11" t="s">
        <v>9</v>
      </c>
      <c r="H277" s="60">
        <v>45</v>
      </c>
      <c r="I277" s="60">
        <v>65</v>
      </c>
      <c r="J277" s="22">
        <f t="shared" si="35"/>
        <v>3.0840929340004114E-3</v>
      </c>
    </row>
    <row r="278" spans="1:10" x14ac:dyDescent="0.2">
      <c r="A278" s="11" t="s">
        <v>10</v>
      </c>
      <c r="B278" s="24">
        <v>40</v>
      </c>
      <c r="C278" s="24">
        <v>40</v>
      </c>
      <c r="D278" s="22">
        <f t="shared" si="34"/>
        <v>6.2490235900640526E-3</v>
      </c>
      <c r="G278" s="11" t="s">
        <v>10</v>
      </c>
      <c r="H278" s="60">
        <v>80</v>
      </c>
      <c r="I278" s="60">
        <v>81</v>
      </c>
      <c r="J278" s="22">
        <f t="shared" si="35"/>
        <v>5.482831882667398E-3</v>
      </c>
    </row>
    <row r="279" spans="1:10" x14ac:dyDescent="0.2">
      <c r="A279" s="11" t="s">
        <v>11</v>
      </c>
      <c r="B279" s="24">
        <v>180</v>
      </c>
      <c r="C279" s="24">
        <v>187</v>
      </c>
      <c r="D279" s="22">
        <f t="shared" si="34"/>
        <v>2.8120606155288237E-2</v>
      </c>
      <c r="G279" s="11" t="s">
        <v>11</v>
      </c>
      <c r="H279" s="60">
        <v>551</v>
      </c>
      <c r="I279" s="60">
        <v>557</v>
      </c>
      <c r="J279" s="22">
        <f t="shared" si="35"/>
        <v>3.77630045918717E-2</v>
      </c>
    </row>
    <row r="280" spans="1:10" x14ac:dyDescent="0.2">
      <c r="A280" s="11" t="s">
        <v>12</v>
      </c>
      <c r="B280" s="24">
        <v>218</v>
      </c>
      <c r="C280" s="24">
        <v>231</v>
      </c>
      <c r="D280" s="22">
        <f t="shared" si="34"/>
        <v>3.4057178565849083E-2</v>
      </c>
      <c r="G280" s="11" t="s">
        <v>12</v>
      </c>
      <c r="H280" s="60">
        <v>457</v>
      </c>
      <c r="I280" s="60">
        <v>471</v>
      </c>
      <c r="J280" s="22">
        <f t="shared" si="35"/>
        <v>3.1320677129737511E-2</v>
      </c>
    </row>
    <row r="281" spans="1:10" x14ac:dyDescent="0.2">
      <c r="A281" s="11" t="s">
        <v>13</v>
      </c>
      <c r="B281" s="24">
        <v>23</v>
      </c>
      <c r="C281" s="24">
        <v>23</v>
      </c>
      <c r="D281" s="22">
        <f t="shared" si="34"/>
        <v>3.5931885642868301E-3</v>
      </c>
      <c r="G281" s="11" t="s">
        <v>13</v>
      </c>
      <c r="H281" s="60">
        <v>26</v>
      </c>
      <c r="I281" s="60">
        <v>29</v>
      </c>
      <c r="J281" s="22">
        <f t="shared" si="35"/>
        <v>1.7819203618669043E-3</v>
      </c>
    </row>
    <row r="282" spans="1:10" x14ac:dyDescent="0.2">
      <c r="A282" s="11" t="s">
        <v>14</v>
      </c>
      <c r="B282" s="24">
        <v>539</v>
      </c>
      <c r="C282" s="24">
        <v>543</v>
      </c>
      <c r="D282" s="22">
        <f t="shared" si="34"/>
        <v>8.4205592876113108E-2</v>
      </c>
      <c r="G282" s="11" t="s">
        <v>14</v>
      </c>
      <c r="H282" s="60">
        <v>1105</v>
      </c>
      <c r="I282" s="60">
        <v>1114</v>
      </c>
      <c r="J282" s="22">
        <f t="shared" si="35"/>
        <v>7.5731615379343434E-2</v>
      </c>
    </row>
    <row r="283" spans="1:10" x14ac:dyDescent="0.2">
      <c r="A283" s="11" t="s">
        <v>15</v>
      </c>
      <c r="B283" s="24">
        <v>91</v>
      </c>
      <c r="C283" s="24">
        <v>68</v>
      </c>
      <c r="D283" s="22">
        <f t="shared" si="34"/>
        <v>1.4216528667395719E-2</v>
      </c>
      <c r="G283" s="11" t="s">
        <v>15</v>
      </c>
      <c r="H283" s="60">
        <v>251</v>
      </c>
      <c r="I283" s="60">
        <v>233</v>
      </c>
      <c r="J283" s="22">
        <f t="shared" si="35"/>
        <v>1.7202385031868959E-2</v>
      </c>
    </row>
    <row r="284" spans="1:10" x14ac:dyDescent="0.2">
      <c r="A284" s="11" t="s">
        <v>16</v>
      </c>
      <c r="B284" s="24">
        <v>55</v>
      </c>
      <c r="C284" s="24">
        <v>59</v>
      </c>
      <c r="D284" s="22">
        <f t="shared" si="34"/>
        <v>8.5924074363380714E-3</v>
      </c>
      <c r="G284" s="11" t="s">
        <v>16</v>
      </c>
      <c r="H284" s="60">
        <v>137</v>
      </c>
      <c r="I284" s="60">
        <v>171</v>
      </c>
      <c r="J284" s="22">
        <f t="shared" si="35"/>
        <v>9.3893495990679185E-3</v>
      </c>
    </row>
    <row r="285" spans="1:10" x14ac:dyDescent="0.2">
      <c r="A285" s="11" t="s">
        <v>17</v>
      </c>
      <c r="B285" s="24">
        <v>89</v>
      </c>
      <c r="C285" s="24">
        <v>77</v>
      </c>
      <c r="D285" s="22">
        <f t="shared" si="34"/>
        <v>1.3904077487892517E-2</v>
      </c>
      <c r="G285" s="11" t="s">
        <v>17</v>
      </c>
      <c r="H285" s="60">
        <v>196</v>
      </c>
      <c r="I285" s="60">
        <v>187</v>
      </c>
      <c r="J285" s="22">
        <f t="shared" si="35"/>
        <v>1.3432938112535124E-2</v>
      </c>
    </row>
    <row r="286" spans="1:10" x14ac:dyDescent="0.2">
      <c r="A286" s="11" t="s">
        <v>18</v>
      </c>
      <c r="B286" s="24">
        <v>47</v>
      </c>
      <c r="C286" s="24">
        <v>53</v>
      </c>
      <c r="D286" s="22">
        <f t="shared" si="34"/>
        <v>7.3426027183252614E-3</v>
      </c>
      <c r="G286" s="11" t="s">
        <v>18</v>
      </c>
      <c r="H286" s="60">
        <v>103</v>
      </c>
      <c r="I286" s="60">
        <v>108</v>
      </c>
      <c r="J286" s="22">
        <f t="shared" si="35"/>
        <v>7.0591460489342747E-3</v>
      </c>
    </row>
    <row r="287" spans="1:10" x14ac:dyDescent="0.2">
      <c r="A287" s="11" t="s">
        <v>19</v>
      </c>
      <c r="B287" s="24">
        <v>69</v>
      </c>
      <c r="C287" s="24">
        <v>57</v>
      </c>
      <c r="D287" s="22">
        <f t="shared" si="34"/>
        <v>1.0779565692860491E-2</v>
      </c>
      <c r="G287" s="11" t="s">
        <v>19</v>
      </c>
      <c r="H287" s="60">
        <v>174</v>
      </c>
      <c r="I287" s="60">
        <v>179</v>
      </c>
      <c r="J287" s="22">
        <f t="shared" si="35"/>
        <v>1.1925159344801589E-2</v>
      </c>
    </row>
    <row r="288" spans="1:10" x14ac:dyDescent="0.2">
      <c r="A288" s="11" t="s">
        <v>20</v>
      </c>
      <c r="B288" s="24">
        <v>115</v>
      </c>
      <c r="C288" s="24">
        <v>101</v>
      </c>
      <c r="D288" s="22">
        <f t="shared" si="34"/>
        <v>1.7965942821434152E-2</v>
      </c>
      <c r="G288" s="11" t="s">
        <v>20</v>
      </c>
      <c r="H288" s="60">
        <v>216</v>
      </c>
      <c r="I288" s="60">
        <v>252</v>
      </c>
      <c r="J288" s="22">
        <f t="shared" si="35"/>
        <v>1.4803646083201973E-2</v>
      </c>
    </row>
    <row r="289" spans="1:10" x14ac:dyDescent="0.2">
      <c r="A289" s="11" t="s">
        <v>21</v>
      </c>
      <c r="B289" s="24">
        <v>69</v>
      </c>
      <c r="C289" s="24">
        <v>66</v>
      </c>
      <c r="D289" s="22">
        <f t="shared" si="34"/>
        <v>1.0779565692860491E-2</v>
      </c>
      <c r="G289" s="11" t="s">
        <v>21</v>
      </c>
      <c r="H289" s="60">
        <v>188</v>
      </c>
      <c r="I289" s="60">
        <v>162</v>
      </c>
      <c r="J289" s="22">
        <f t="shared" si="35"/>
        <v>1.2884654924268385E-2</v>
      </c>
    </row>
    <row r="290" spans="1:10" x14ac:dyDescent="0.2">
      <c r="A290" s="11" t="s">
        <v>22</v>
      </c>
      <c r="B290" s="24">
        <v>162</v>
      </c>
      <c r="C290" s="24">
        <v>168</v>
      </c>
      <c r="D290" s="22">
        <f t="shared" si="34"/>
        <v>2.5308545539759413E-2</v>
      </c>
      <c r="G290" s="11" t="s">
        <v>22</v>
      </c>
      <c r="H290" s="60">
        <v>305</v>
      </c>
      <c r="I290" s="60">
        <v>308</v>
      </c>
      <c r="J290" s="22">
        <f t="shared" si="35"/>
        <v>2.0903296552669454E-2</v>
      </c>
    </row>
    <row r="291" spans="1:10" x14ac:dyDescent="0.2">
      <c r="A291" s="11" t="s">
        <v>23</v>
      </c>
      <c r="B291" s="24">
        <v>24</v>
      </c>
      <c r="C291" s="24">
        <v>21</v>
      </c>
      <c r="D291" s="22">
        <f t="shared" si="34"/>
        <v>3.7494141540384317E-3</v>
      </c>
      <c r="G291" s="11" t="s">
        <v>23</v>
      </c>
      <c r="H291" s="60">
        <v>66</v>
      </c>
      <c r="I291" s="60">
        <v>73</v>
      </c>
      <c r="J291" s="22">
        <f t="shared" si="35"/>
        <v>4.5233363032006028E-3</v>
      </c>
    </row>
    <row r="292" spans="1:10" x14ac:dyDescent="0.2">
      <c r="A292" s="11" t="s">
        <v>50</v>
      </c>
      <c r="B292" s="24">
        <v>28</v>
      </c>
      <c r="C292" s="24">
        <v>33</v>
      </c>
      <c r="D292" s="22">
        <f t="shared" si="34"/>
        <v>4.3743165130448371E-3</v>
      </c>
      <c r="G292" s="11" t="s">
        <v>50</v>
      </c>
      <c r="H292" s="60">
        <v>66</v>
      </c>
      <c r="I292" s="60">
        <v>80</v>
      </c>
      <c r="J292" s="22">
        <f t="shared" si="35"/>
        <v>4.5233363032006028E-3</v>
      </c>
    </row>
    <row r="293" spans="1:10" x14ac:dyDescent="0.2">
      <c r="A293" s="11" t="s">
        <v>24</v>
      </c>
      <c r="B293" s="24">
        <v>258</v>
      </c>
      <c r="C293" s="24">
        <v>230</v>
      </c>
      <c r="D293" s="22">
        <f t="shared" si="34"/>
        <v>4.0306202155913136E-2</v>
      </c>
      <c r="G293" s="11" t="s">
        <v>24</v>
      </c>
      <c r="H293" s="60">
        <v>438</v>
      </c>
      <c r="I293" s="60">
        <v>424</v>
      </c>
      <c r="J293" s="22">
        <f t="shared" si="35"/>
        <v>3.0018504557604003E-2</v>
      </c>
    </row>
    <row r="294" spans="1:10" x14ac:dyDescent="0.2">
      <c r="A294" s="11" t="s">
        <v>25</v>
      </c>
      <c r="B294" s="24">
        <v>71</v>
      </c>
      <c r="C294" s="24">
        <v>82</v>
      </c>
      <c r="D294" s="22">
        <f t="shared" si="34"/>
        <v>1.1092016872363693E-2</v>
      </c>
      <c r="G294" s="11" t="s">
        <v>25</v>
      </c>
      <c r="H294" s="60">
        <v>180</v>
      </c>
      <c r="I294" s="60">
        <v>187</v>
      </c>
      <c r="J294" s="22">
        <f t="shared" si="35"/>
        <v>1.2336371736001646E-2</v>
      </c>
    </row>
    <row r="295" spans="1:10" x14ac:dyDescent="0.2">
      <c r="A295" s="11" t="s">
        <v>26</v>
      </c>
      <c r="B295" s="24">
        <v>587</v>
      </c>
      <c r="C295" s="24">
        <v>509</v>
      </c>
      <c r="D295" s="22">
        <f t="shared" si="34"/>
        <v>9.1704421184189977E-2</v>
      </c>
      <c r="G295" s="11" t="s">
        <v>26</v>
      </c>
      <c r="H295" s="60">
        <v>1624</v>
      </c>
      <c r="I295" s="60">
        <v>1519</v>
      </c>
      <c r="J295" s="22">
        <f t="shared" si="35"/>
        <v>0.11130148721814817</v>
      </c>
    </row>
    <row r="296" spans="1:10" x14ac:dyDescent="0.2">
      <c r="A296" s="11" t="s">
        <v>27</v>
      </c>
      <c r="B296" s="24">
        <v>111</v>
      </c>
      <c r="C296" s="24">
        <v>130</v>
      </c>
      <c r="D296" s="22">
        <f t="shared" si="34"/>
        <v>1.7341040462427744E-2</v>
      </c>
      <c r="G296" s="11" t="s">
        <v>27</v>
      </c>
      <c r="H296" s="60">
        <v>320</v>
      </c>
      <c r="I296" s="60">
        <v>296</v>
      </c>
      <c r="J296" s="22">
        <f t="shared" si="35"/>
        <v>2.1931327530669592E-2</v>
      </c>
    </row>
    <row r="297" spans="1:10" x14ac:dyDescent="0.2">
      <c r="A297" s="11" t="s">
        <v>28</v>
      </c>
      <c r="B297" s="24">
        <v>31</v>
      </c>
      <c r="C297" s="24">
        <v>37</v>
      </c>
      <c r="D297" s="22">
        <f t="shared" si="34"/>
        <v>4.8429932822996406E-3</v>
      </c>
      <c r="G297" s="11" t="s">
        <v>28</v>
      </c>
      <c r="H297" s="60">
        <v>78</v>
      </c>
      <c r="I297" s="60">
        <v>84</v>
      </c>
      <c r="J297" s="22">
        <f t="shared" si="35"/>
        <v>5.3457610856007124E-3</v>
      </c>
    </row>
    <row r="298" spans="1:10" x14ac:dyDescent="0.2">
      <c r="A298" s="11" t="s">
        <v>29</v>
      </c>
      <c r="B298" s="24">
        <v>346</v>
      </c>
      <c r="C298" s="24">
        <v>326</v>
      </c>
      <c r="D298" s="22">
        <f t="shared" si="34"/>
        <v>5.4054054054054057E-2</v>
      </c>
      <c r="G298" s="11" t="s">
        <v>29</v>
      </c>
      <c r="H298" s="60">
        <v>851</v>
      </c>
      <c r="I298" s="60">
        <v>823</v>
      </c>
      <c r="J298" s="22">
        <f t="shared" si="35"/>
        <v>5.8323624151874441E-2</v>
      </c>
    </row>
    <row r="299" spans="1:10" x14ac:dyDescent="0.2">
      <c r="A299" s="11" t="s">
        <v>30</v>
      </c>
      <c r="B299" s="24">
        <v>46</v>
      </c>
      <c r="C299" s="24">
        <v>33</v>
      </c>
      <c r="D299" s="22">
        <f t="shared" si="34"/>
        <v>7.1863771285736603E-3</v>
      </c>
      <c r="G299" s="11" t="s">
        <v>30</v>
      </c>
      <c r="H299" s="60">
        <v>179</v>
      </c>
      <c r="I299" s="60">
        <v>162</v>
      </c>
      <c r="J299" s="22">
        <f t="shared" si="35"/>
        <v>1.2267836337468302E-2</v>
      </c>
    </row>
    <row r="300" spans="1:10" x14ac:dyDescent="0.2">
      <c r="A300" s="11" t="s">
        <v>31</v>
      </c>
      <c r="B300" s="24">
        <v>81</v>
      </c>
      <c r="C300" s="24">
        <v>84</v>
      </c>
      <c r="D300" s="22">
        <f t="shared" si="34"/>
        <v>1.2654272769879706E-2</v>
      </c>
      <c r="G300" s="11" t="s">
        <v>31</v>
      </c>
      <c r="H300" s="60">
        <v>192</v>
      </c>
      <c r="I300" s="60">
        <v>182</v>
      </c>
      <c r="J300" s="22">
        <f t="shared" si="35"/>
        <v>1.3158796518401754E-2</v>
      </c>
    </row>
    <row r="301" spans="1:10" x14ac:dyDescent="0.2">
      <c r="A301" s="11" t="s">
        <v>32</v>
      </c>
      <c r="B301" s="24">
        <v>87</v>
      </c>
      <c r="C301" s="24">
        <v>120</v>
      </c>
      <c r="D301" s="22">
        <f t="shared" si="34"/>
        <v>1.3591626308389315E-2</v>
      </c>
      <c r="G301" s="11" t="s">
        <v>32</v>
      </c>
      <c r="H301" s="60">
        <v>240</v>
      </c>
      <c r="I301" s="60">
        <v>263</v>
      </c>
      <c r="J301" s="22">
        <f t="shared" si="35"/>
        <v>1.6448495648002194E-2</v>
      </c>
    </row>
    <row r="302" spans="1:10" x14ac:dyDescent="0.2">
      <c r="A302" s="11" t="s">
        <v>33</v>
      </c>
      <c r="B302" s="24">
        <v>102</v>
      </c>
      <c r="C302" s="24">
        <v>121</v>
      </c>
      <c r="D302" s="22">
        <f t="shared" si="34"/>
        <v>1.5935010154663334E-2</v>
      </c>
      <c r="G302" s="11" t="s">
        <v>33</v>
      </c>
      <c r="H302" s="60">
        <v>290</v>
      </c>
      <c r="I302" s="60">
        <v>311</v>
      </c>
      <c r="J302" s="22">
        <f t="shared" si="35"/>
        <v>1.9875265574669315E-2</v>
      </c>
    </row>
    <row r="303" spans="1:10" x14ac:dyDescent="0.2">
      <c r="A303" s="11" t="s">
        <v>35</v>
      </c>
      <c r="B303" s="24">
        <v>34</v>
      </c>
      <c r="C303" s="24">
        <v>36</v>
      </c>
      <c r="D303" s="22">
        <f t="shared" si="34"/>
        <v>5.3116700515544448E-3</v>
      </c>
      <c r="G303" s="11" t="s">
        <v>35</v>
      </c>
      <c r="H303" s="60">
        <v>74</v>
      </c>
      <c r="I303" s="60">
        <v>84</v>
      </c>
      <c r="J303" s="22">
        <f t="shared" si="35"/>
        <v>5.0716194914673428E-3</v>
      </c>
    </row>
    <row r="304" spans="1:10" x14ac:dyDescent="0.2">
      <c r="A304" s="11" t="s">
        <v>36</v>
      </c>
      <c r="B304" s="24">
        <v>289</v>
      </c>
      <c r="C304" s="24">
        <v>258</v>
      </c>
      <c r="D304" s="22">
        <f t="shared" si="34"/>
        <v>4.5149195438212782E-2</v>
      </c>
      <c r="G304" s="11" t="s">
        <v>36</v>
      </c>
      <c r="H304" s="60">
        <v>671</v>
      </c>
      <c r="I304" s="60">
        <v>659</v>
      </c>
      <c r="J304" s="22">
        <f t="shared" si="35"/>
        <v>4.5987252415872801E-2</v>
      </c>
    </row>
    <row r="305" spans="1:10" x14ac:dyDescent="0.2">
      <c r="A305" s="11" t="s">
        <v>37</v>
      </c>
      <c r="B305" s="24">
        <v>68</v>
      </c>
      <c r="C305" s="24">
        <v>54</v>
      </c>
      <c r="D305" s="22">
        <f t="shared" si="34"/>
        <v>1.062334010310889E-2</v>
      </c>
      <c r="G305" s="11" t="s">
        <v>37</v>
      </c>
      <c r="H305" s="60">
        <v>146</v>
      </c>
      <c r="I305" s="60">
        <v>157</v>
      </c>
      <c r="J305" s="22">
        <f t="shared" si="35"/>
        <v>1.0006168185868001E-2</v>
      </c>
    </row>
    <row r="306" spans="1:10" x14ac:dyDescent="0.2">
      <c r="A306" s="11" t="s">
        <v>38</v>
      </c>
      <c r="B306" s="24">
        <v>57</v>
      </c>
      <c r="C306" s="24">
        <v>42</v>
      </c>
      <c r="D306" s="22">
        <f t="shared" si="34"/>
        <v>8.9048586158412754E-3</v>
      </c>
      <c r="G306" s="11" t="s">
        <v>38</v>
      </c>
      <c r="H306" s="60">
        <v>109</v>
      </c>
      <c r="I306" s="60">
        <v>129</v>
      </c>
      <c r="J306" s="22">
        <f t="shared" si="35"/>
        <v>7.470358440134329E-3</v>
      </c>
    </row>
    <row r="307" spans="1:10" x14ac:dyDescent="0.2">
      <c r="A307" s="11" t="s">
        <v>34</v>
      </c>
      <c r="B307" s="24">
        <v>14</v>
      </c>
      <c r="C307" s="24">
        <v>6</v>
      </c>
      <c r="D307" s="22">
        <f t="shared" si="34"/>
        <v>2.1871582565224186E-3</v>
      </c>
      <c r="G307" s="11" t="s">
        <v>34</v>
      </c>
      <c r="H307" s="60">
        <v>20</v>
      </c>
      <c r="I307" s="60">
        <v>18</v>
      </c>
      <c r="J307" s="22">
        <f t="shared" si="35"/>
        <v>1.3707079706668495E-3</v>
      </c>
    </row>
    <row r="308" spans="1:10" x14ac:dyDescent="0.2">
      <c r="A308" s="11" t="s">
        <v>39</v>
      </c>
      <c r="B308" s="24">
        <v>58</v>
      </c>
      <c r="C308" s="24">
        <v>66</v>
      </c>
      <c r="D308" s="22">
        <f t="shared" si="34"/>
        <v>9.0610842055928766E-3</v>
      </c>
      <c r="G308" s="11" t="s">
        <v>39</v>
      </c>
      <c r="H308" s="60">
        <v>193</v>
      </c>
      <c r="I308" s="60">
        <v>192</v>
      </c>
      <c r="J308" s="22">
        <f t="shared" si="35"/>
        <v>1.3227331916935097E-2</v>
      </c>
    </row>
    <row r="309" spans="1:10" x14ac:dyDescent="0.2">
      <c r="A309" s="11" t="s">
        <v>40</v>
      </c>
      <c r="B309" s="24">
        <v>63</v>
      </c>
      <c r="C309" s="24">
        <v>61</v>
      </c>
      <c r="D309" s="22">
        <f t="shared" si="34"/>
        <v>9.8422121543508823E-3</v>
      </c>
      <c r="G309" s="11" t="s">
        <v>40</v>
      </c>
      <c r="H309" s="60">
        <v>216</v>
      </c>
      <c r="I309" s="60">
        <v>257</v>
      </c>
      <c r="J309" s="22">
        <f t="shared" si="35"/>
        <v>1.4803646083201973E-2</v>
      </c>
    </row>
    <row r="310" spans="1:10" x14ac:dyDescent="0.2">
      <c r="A310" s="11" t="s">
        <v>41</v>
      </c>
      <c r="B310" s="24">
        <v>202</v>
      </c>
      <c r="C310" s="24">
        <v>199</v>
      </c>
      <c r="D310" s="22">
        <f t="shared" si="34"/>
        <v>3.1557569129823465E-2</v>
      </c>
      <c r="G310" s="11" t="s">
        <v>41</v>
      </c>
      <c r="H310" s="60">
        <v>330</v>
      </c>
      <c r="I310" s="60">
        <v>367</v>
      </c>
      <c r="J310" s="22">
        <f t="shared" si="35"/>
        <v>2.2616681516003014E-2</v>
      </c>
    </row>
    <row r="311" spans="1:10" x14ac:dyDescent="0.2">
      <c r="A311" s="11" t="s">
        <v>42</v>
      </c>
      <c r="B311" s="24">
        <v>118</v>
      </c>
      <c r="C311" s="24">
        <v>122</v>
      </c>
      <c r="D311" s="22">
        <f t="shared" si="34"/>
        <v>1.8434619590688955E-2</v>
      </c>
      <c r="G311" s="11" t="s">
        <v>42</v>
      </c>
      <c r="H311" s="60">
        <v>344</v>
      </c>
      <c r="I311" s="60">
        <v>337</v>
      </c>
      <c r="J311" s="22">
        <f t="shared" si="35"/>
        <v>2.3576177095469809E-2</v>
      </c>
    </row>
    <row r="312" spans="1:10" x14ac:dyDescent="0.2">
      <c r="A312" s="11" t="s">
        <v>43</v>
      </c>
      <c r="B312" s="24">
        <v>566</v>
      </c>
      <c r="C312" s="24">
        <v>559</v>
      </c>
      <c r="D312" s="22">
        <f t="shared" si="34"/>
        <v>8.842368379940635E-2</v>
      </c>
      <c r="G312" s="11" t="s">
        <v>43</v>
      </c>
      <c r="H312" s="60">
        <v>778</v>
      </c>
      <c r="I312" s="60">
        <v>748</v>
      </c>
      <c r="J312" s="22">
        <f t="shared" si="35"/>
        <v>5.3320540058940442E-2</v>
      </c>
    </row>
    <row r="313" spans="1:10" x14ac:dyDescent="0.2">
      <c r="A313" s="11" t="s">
        <v>44</v>
      </c>
      <c r="B313" s="24">
        <v>27</v>
      </c>
      <c r="C313" s="24">
        <v>33</v>
      </c>
      <c r="D313" s="22">
        <f t="shared" si="34"/>
        <v>4.2180909232932351E-3</v>
      </c>
      <c r="G313" s="11" t="s">
        <v>44</v>
      </c>
      <c r="H313" s="60">
        <v>123</v>
      </c>
      <c r="I313" s="60">
        <v>122</v>
      </c>
      <c r="J313" s="22">
        <f t="shared" si="35"/>
        <v>8.4298540196011233E-3</v>
      </c>
    </row>
    <row r="314" spans="1:10" x14ac:dyDescent="0.2">
      <c r="A314" s="11" t="s">
        <v>45</v>
      </c>
      <c r="B314" s="24">
        <v>379</v>
      </c>
      <c r="C314" s="24">
        <v>394</v>
      </c>
      <c r="D314" s="22">
        <f t="shared" si="34"/>
        <v>5.9209498515856898E-2</v>
      </c>
      <c r="G314" s="11" t="s">
        <v>45</v>
      </c>
      <c r="H314" s="60">
        <v>978</v>
      </c>
      <c r="I314" s="60">
        <v>1035</v>
      </c>
      <c r="J314" s="22">
        <f t="shared" si="35"/>
        <v>6.7027619765608934E-2</v>
      </c>
    </row>
    <row r="315" spans="1:10" x14ac:dyDescent="0.2">
      <c r="A315" s="11" t="s">
        <v>46</v>
      </c>
      <c r="B315" s="24">
        <v>177</v>
      </c>
      <c r="C315" s="24">
        <v>174</v>
      </c>
      <c r="D315" s="22">
        <f t="shared" si="34"/>
        <v>2.7651929386033433E-2</v>
      </c>
      <c r="G315" s="11" t="s">
        <v>46</v>
      </c>
      <c r="H315" s="60">
        <v>361</v>
      </c>
      <c r="I315" s="60">
        <v>400</v>
      </c>
      <c r="J315" s="22">
        <f t="shared" si="35"/>
        <v>2.4741278870536631E-2</v>
      </c>
    </row>
    <row r="316" spans="1:10" x14ac:dyDescent="0.2">
      <c r="A316" s="11" t="s">
        <v>47</v>
      </c>
      <c r="B316" s="24">
        <v>46</v>
      </c>
      <c r="C316" s="24">
        <v>41</v>
      </c>
      <c r="D316" s="22">
        <f t="shared" si="34"/>
        <v>7.1863771285736603E-3</v>
      </c>
      <c r="G316" s="11" t="s">
        <v>47</v>
      </c>
      <c r="H316" s="60">
        <v>104</v>
      </c>
      <c r="I316" s="60">
        <v>107</v>
      </c>
      <c r="J316" s="22">
        <f t="shared" si="35"/>
        <v>7.1276814474676171E-3</v>
      </c>
    </row>
    <row r="317" spans="1:10" x14ac:dyDescent="0.2">
      <c r="A317" s="11" t="s">
        <v>48</v>
      </c>
      <c r="B317" s="24">
        <v>70</v>
      </c>
      <c r="C317" s="24">
        <v>49</v>
      </c>
      <c r="D317" s="22">
        <f t="shared" si="34"/>
        <v>1.0935791282612092E-2</v>
      </c>
      <c r="G317" s="11" t="s">
        <v>48</v>
      </c>
      <c r="H317" s="60">
        <v>113</v>
      </c>
      <c r="I317" s="60">
        <v>86</v>
      </c>
      <c r="J317" s="22">
        <f t="shared" si="35"/>
        <v>7.7445000342676994E-3</v>
      </c>
    </row>
    <row r="318" spans="1:10" x14ac:dyDescent="0.2">
      <c r="A318" s="11" t="s">
        <v>49</v>
      </c>
      <c r="B318" s="24">
        <v>246</v>
      </c>
      <c r="C318" s="24">
        <v>251</v>
      </c>
      <c r="D318" s="22">
        <f t="shared" si="34"/>
        <v>3.8431495078893922E-2</v>
      </c>
      <c r="G318" s="11" t="s">
        <v>49</v>
      </c>
      <c r="H318" s="60">
        <v>528</v>
      </c>
      <c r="I318" s="60">
        <v>581</v>
      </c>
      <c r="J318" s="22">
        <f t="shared" si="35"/>
        <v>3.6186690425604823E-2</v>
      </c>
    </row>
    <row r="319" spans="1:10" ht="13.5" thickBot="1" x14ac:dyDescent="0.25">
      <c r="A319" s="63" t="s">
        <v>2</v>
      </c>
      <c r="B319" s="70">
        <f>SUM(B273:B318)</f>
        <v>6401</v>
      </c>
      <c r="C319" s="70">
        <f>SUM(C273:C318)</f>
        <v>6311</v>
      </c>
      <c r="D319" s="66">
        <f>SUM(D273:D318)</f>
        <v>0.99999999999999989</v>
      </c>
      <c r="G319" s="63" t="s">
        <v>2</v>
      </c>
      <c r="H319" s="70">
        <f>SUM(H273:H318)</f>
        <v>14591</v>
      </c>
      <c r="I319" s="70">
        <f>SUM(I273:I318)</f>
        <v>14877</v>
      </c>
      <c r="J319" s="66">
        <f>SUM(J273:J318)</f>
        <v>1.0000000000000002</v>
      </c>
    </row>
    <row r="320" spans="1:10" ht="13.5" thickTop="1" x14ac:dyDescent="0.2"/>
    <row r="321" spans="1:11" x14ac:dyDescent="0.2">
      <c r="A321" s="1" t="s">
        <v>173</v>
      </c>
      <c r="B321" s="2"/>
      <c r="C321" s="2"/>
      <c r="D321" s="3"/>
      <c r="E321" s="5"/>
      <c r="G321" s="1" t="s">
        <v>176</v>
      </c>
      <c r="H321" s="2"/>
      <c r="I321" s="2"/>
      <c r="J321" s="2"/>
      <c r="K321" s="4"/>
    </row>
    <row r="322" spans="1:11" x14ac:dyDescent="0.2">
      <c r="A322" s="4" t="s">
        <v>186</v>
      </c>
      <c r="B322" s="5"/>
      <c r="C322" s="5"/>
      <c r="D322" s="6"/>
      <c r="E322" s="5"/>
      <c r="G322" s="4" t="s">
        <v>187</v>
      </c>
      <c r="H322" s="5"/>
      <c r="I322" s="5"/>
      <c r="J322" s="5"/>
      <c r="K322" s="4"/>
    </row>
    <row r="323" spans="1:11" x14ac:dyDescent="0.2">
      <c r="A323" s="7"/>
      <c r="B323" s="8"/>
      <c r="C323" s="8"/>
      <c r="D323" s="9"/>
      <c r="E323" s="5"/>
      <c r="G323" s="7"/>
      <c r="H323" s="8"/>
      <c r="I323" s="8"/>
      <c r="J323" s="8"/>
      <c r="K323" s="4"/>
    </row>
    <row r="324" spans="1:11" x14ac:dyDescent="0.2">
      <c r="A324" s="12"/>
      <c r="B324" s="61" t="s">
        <v>174</v>
      </c>
      <c r="C324" s="61" t="s">
        <v>121</v>
      </c>
      <c r="D324" s="61"/>
      <c r="G324" s="12"/>
      <c r="H324" s="61" t="s">
        <v>174</v>
      </c>
      <c r="I324" s="61" t="s">
        <v>121</v>
      </c>
      <c r="J324" s="12"/>
    </row>
    <row r="325" spans="1:11" x14ac:dyDescent="0.2">
      <c r="A325" s="13"/>
      <c r="B325" s="43" t="s">
        <v>185</v>
      </c>
      <c r="C325" s="43" t="s">
        <v>175</v>
      </c>
      <c r="D325" s="43" t="s">
        <v>74</v>
      </c>
      <c r="G325" s="13"/>
      <c r="H325" s="43" t="s">
        <v>177</v>
      </c>
      <c r="I325" s="43" t="s">
        <v>178</v>
      </c>
      <c r="J325" s="43" t="s">
        <v>74</v>
      </c>
    </row>
    <row r="326" spans="1:11" x14ac:dyDescent="0.2">
      <c r="A326" s="13"/>
      <c r="B326" s="43" t="s">
        <v>166</v>
      </c>
      <c r="C326" s="43" t="s">
        <v>161</v>
      </c>
      <c r="D326" s="43" t="s">
        <v>167</v>
      </c>
      <c r="G326" s="13"/>
      <c r="H326" s="43" t="s">
        <v>166</v>
      </c>
      <c r="I326" s="43" t="s">
        <v>161</v>
      </c>
      <c r="J326" s="43" t="s">
        <v>167</v>
      </c>
    </row>
    <row r="327" spans="1:11" x14ac:dyDescent="0.2">
      <c r="A327" s="14" t="s">
        <v>0</v>
      </c>
      <c r="B327" s="62"/>
      <c r="C327" s="62" t="s">
        <v>145</v>
      </c>
      <c r="D327" s="62"/>
      <c r="G327" s="14" t="s">
        <v>0</v>
      </c>
      <c r="H327" s="62"/>
      <c r="I327" s="62" t="s">
        <v>145</v>
      </c>
      <c r="J327" s="62"/>
    </row>
    <row r="328" spans="1:11" x14ac:dyDescent="0.2">
      <c r="A328" s="11" t="s">
        <v>5</v>
      </c>
      <c r="B328" s="86">
        <v>32</v>
      </c>
      <c r="C328" s="86">
        <v>29</v>
      </c>
      <c r="D328" s="22">
        <f>B328/$B$374</f>
        <v>2.7503223033949289E-3</v>
      </c>
      <c r="G328" s="11" t="s">
        <v>5</v>
      </c>
      <c r="H328" s="86">
        <v>40</v>
      </c>
      <c r="I328" s="86">
        <v>43</v>
      </c>
      <c r="J328" s="22">
        <f>H328/$H$374</f>
        <v>2.2277917014759119E-3</v>
      </c>
    </row>
    <row r="329" spans="1:11" x14ac:dyDescent="0.2">
      <c r="A329" s="11" t="s">
        <v>6</v>
      </c>
      <c r="B329" s="86">
        <v>369</v>
      </c>
      <c r="C329" s="86">
        <v>209</v>
      </c>
      <c r="D329" s="22">
        <f t="shared" ref="D329:D373" si="36">B329/$B$374</f>
        <v>3.1714654061022779E-2</v>
      </c>
      <c r="G329" s="11" t="s">
        <v>6</v>
      </c>
      <c r="H329" s="86">
        <v>575</v>
      </c>
      <c r="I329" s="86">
        <v>402</v>
      </c>
      <c r="J329" s="22">
        <f t="shared" ref="J329:J373" si="37">H329/$H$374</f>
        <v>3.2024505708716233E-2</v>
      </c>
    </row>
    <row r="330" spans="1:11" x14ac:dyDescent="0.2">
      <c r="A330" s="11" t="s">
        <v>7</v>
      </c>
      <c r="B330" s="86">
        <v>70</v>
      </c>
      <c r="C330" s="86">
        <v>39</v>
      </c>
      <c r="D330" s="22">
        <f t="shared" si="36"/>
        <v>6.016330038676407E-3</v>
      </c>
      <c r="G330" s="11" t="s">
        <v>7</v>
      </c>
      <c r="H330" s="86">
        <v>87</v>
      </c>
      <c r="I330" s="86">
        <v>68</v>
      </c>
      <c r="J330" s="22">
        <f t="shared" si="37"/>
        <v>4.8454469507101085E-3</v>
      </c>
    </row>
    <row r="331" spans="1:11" x14ac:dyDescent="0.2">
      <c r="A331" s="11" t="s">
        <v>8</v>
      </c>
      <c r="B331" s="86">
        <v>323</v>
      </c>
      <c r="C331" s="86">
        <v>200</v>
      </c>
      <c r="D331" s="22">
        <f t="shared" si="36"/>
        <v>2.7761065749892566E-2</v>
      </c>
      <c r="G331" s="11" t="s">
        <v>8</v>
      </c>
      <c r="H331" s="86">
        <v>640</v>
      </c>
      <c r="I331" s="86">
        <v>431</v>
      </c>
      <c r="J331" s="22">
        <f t="shared" si="37"/>
        <v>3.564466722361459E-2</v>
      </c>
    </row>
    <row r="332" spans="1:11" x14ac:dyDescent="0.2">
      <c r="A332" s="11" t="s">
        <v>9</v>
      </c>
      <c r="B332" s="86">
        <v>45</v>
      </c>
      <c r="C332" s="86">
        <v>39</v>
      </c>
      <c r="D332" s="22">
        <f t="shared" si="36"/>
        <v>3.867640739149119E-3</v>
      </c>
      <c r="G332" s="11" t="s">
        <v>9</v>
      </c>
      <c r="H332" s="86">
        <v>91</v>
      </c>
      <c r="I332" s="86">
        <v>66</v>
      </c>
      <c r="J332" s="22">
        <f t="shared" si="37"/>
        <v>5.0682261208577E-3</v>
      </c>
    </row>
    <row r="333" spans="1:11" x14ac:dyDescent="0.2">
      <c r="A333" s="11" t="s">
        <v>10</v>
      </c>
      <c r="B333" s="86">
        <v>126</v>
      </c>
      <c r="C333" s="86">
        <v>77</v>
      </c>
      <c r="D333" s="22">
        <f t="shared" si="36"/>
        <v>1.0829394069617533E-2</v>
      </c>
      <c r="G333" s="11" t="s">
        <v>10</v>
      </c>
      <c r="H333" s="86">
        <v>187</v>
      </c>
      <c r="I333" s="86">
        <v>109</v>
      </c>
      <c r="J333" s="22">
        <f t="shared" si="37"/>
        <v>1.0414926204399889E-2</v>
      </c>
    </row>
    <row r="334" spans="1:11" x14ac:dyDescent="0.2">
      <c r="A334" s="11" t="s">
        <v>11</v>
      </c>
      <c r="B334" s="86">
        <v>373</v>
      </c>
      <c r="C334" s="86">
        <v>242</v>
      </c>
      <c r="D334" s="22">
        <f t="shared" si="36"/>
        <v>3.205844434894714E-2</v>
      </c>
      <c r="G334" s="11" t="s">
        <v>11</v>
      </c>
      <c r="H334" s="86">
        <v>572</v>
      </c>
      <c r="I334" s="86">
        <v>358</v>
      </c>
      <c r="J334" s="22">
        <f t="shared" si="37"/>
        <v>3.1857421331105543E-2</v>
      </c>
    </row>
    <row r="335" spans="1:11" x14ac:dyDescent="0.2">
      <c r="A335" s="11" t="s">
        <v>12</v>
      </c>
      <c r="B335" s="86">
        <v>452</v>
      </c>
      <c r="C335" s="86">
        <v>238</v>
      </c>
      <c r="D335" s="22">
        <f t="shared" si="36"/>
        <v>3.884830253545337E-2</v>
      </c>
      <c r="G335" s="11" t="s">
        <v>12</v>
      </c>
      <c r="H335" s="86">
        <v>750</v>
      </c>
      <c r="I335" s="86">
        <v>464</v>
      </c>
      <c r="J335" s="22">
        <f t="shared" si="37"/>
        <v>4.1771094402673348E-2</v>
      </c>
    </row>
    <row r="336" spans="1:11" x14ac:dyDescent="0.2">
      <c r="A336" s="11" t="s">
        <v>13</v>
      </c>
      <c r="B336" s="86">
        <v>17</v>
      </c>
      <c r="C336" s="86">
        <v>11</v>
      </c>
      <c r="D336" s="22">
        <f t="shared" si="36"/>
        <v>1.4611087236785561E-3</v>
      </c>
      <c r="G336" s="11" t="s">
        <v>13</v>
      </c>
      <c r="H336" s="86">
        <v>35</v>
      </c>
      <c r="I336" s="86">
        <v>13</v>
      </c>
      <c r="J336" s="22">
        <f t="shared" si="37"/>
        <v>1.9493177387914229E-3</v>
      </c>
    </row>
    <row r="337" spans="1:10" x14ac:dyDescent="0.2">
      <c r="A337" s="11" t="s">
        <v>14</v>
      </c>
      <c r="B337" s="86">
        <v>650</v>
      </c>
      <c r="C337" s="86">
        <v>407</v>
      </c>
      <c r="D337" s="22">
        <f t="shared" si="36"/>
        <v>5.5865921787709494E-2</v>
      </c>
      <c r="G337" s="11" t="s">
        <v>14</v>
      </c>
      <c r="H337" s="86">
        <v>985</v>
      </c>
      <c r="I337" s="86">
        <v>691</v>
      </c>
      <c r="J337" s="22">
        <f t="shared" si="37"/>
        <v>5.485937064884433E-2</v>
      </c>
    </row>
    <row r="338" spans="1:10" x14ac:dyDescent="0.2">
      <c r="A338" s="11" t="s">
        <v>15</v>
      </c>
      <c r="B338" s="86">
        <v>206</v>
      </c>
      <c r="C338" s="86">
        <v>133</v>
      </c>
      <c r="D338" s="22">
        <f t="shared" si="36"/>
        <v>1.7705199828104857E-2</v>
      </c>
      <c r="G338" s="11" t="s">
        <v>15</v>
      </c>
      <c r="H338" s="86">
        <v>260</v>
      </c>
      <c r="I338" s="86">
        <v>173</v>
      </c>
      <c r="J338" s="22">
        <f t="shared" si="37"/>
        <v>1.4480646059593427E-2</v>
      </c>
    </row>
    <row r="339" spans="1:10" x14ac:dyDescent="0.2">
      <c r="A339" s="11" t="s">
        <v>16</v>
      </c>
      <c r="B339" s="86">
        <v>129</v>
      </c>
      <c r="C339" s="86">
        <v>83</v>
      </c>
      <c r="D339" s="22">
        <f t="shared" si="36"/>
        <v>1.1087236785560808E-2</v>
      </c>
      <c r="G339" s="11" t="s">
        <v>16</v>
      </c>
      <c r="H339" s="86">
        <v>182</v>
      </c>
      <c r="I339" s="86">
        <v>133</v>
      </c>
      <c r="J339" s="22">
        <f t="shared" si="37"/>
        <v>1.01364522417154E-2</v>
      </c>
    </row>
    <row r="340" spans="1:10" x14ac:dyDescent="0.2">
      <c r="A340" s="11" t="s">
        <v>17</v>
      </c>
      <c r="B340" s="86">
        <v>168</v>
      </c>
      <c r="C340" s="86">
        <v>100</v>
      </c>
      <c r="D340" s="22">
        <f t="shared" si="36"/>
        <v>1.4439192092823377E-2</v>
      </c>
      <c r="G340" s="11" t="s">
        <v>17</v>
      </c>
      <c r="H340" s="86">
        <v>225</v>
      </c>
      <c r="I340" s="86">
        <v>147</v>
      </c>
      <c r="J340" s="22">
        <f t="shared" si="37"/>
        <v>1.2531328320802004E-2</v>
      </c>
    </row>
    <row r="341" spans="1:10" x14ac:dyDescent="0.2">
      <c r="A341" s="11" t="s">
        <v>18</v>
      </c>
      <c r="B341" s="86">
        <v>82</v>
      </c>
      <c r="C341" s="86">
        <v>64</v>
      </c>
      <c r="D341" s="22">
        <f t="shared" si="36"/>
        <v>7.0477009024495054E-3</v>
      </c>
      <c r="G341" s="11" t="s">
        <v>18</v>
      </c>
      <c r="H341" s="86">
        <v>149</v>
      </c>
      <c r="I341" s="86">
        <v>126</v>
      </c>
      <c r="J341" s="22">
        <f t="shared" si="37"/>
        <v>8.2985240879977721E-3</v>
      </c>
    </row>
    <row r="342" spans="1:10" x14ac:dyDescent="0.2">
      <c r="A342" s="11" t="s">
        <v>19</v>
      </c>
      <c r="B342" s="86">
        <v>157</v>
      </c>
      <c r="C342" s="86">
        <v>93</v>
      </c>
      <c r="D342" s="22">
        <f t="shared" si="36"/>
        <v>1.3493768801031371E-2</v>
      </c>
      <c r="G342" s="11" t="s">
        <v>19</v>
      </c>
      <c r="H342" s="86">
        <v>229</v>
      </c>
      <c r="I342" s="86">
        <v>135</v>
      </c>
      <c r="J342" s="22">
        <f t="shared" si="37"/>
        <v>1.2754107490949596E-2</v>
      </c>
    </row>
    <row r="343" spans="1:10" x14ac:dyDescent="0.2">
      <c r="A343" s="11" t="s">
        <v>20</v>
      </c>
      <c r="B343" s="86">
        <v>225</v>
      </c>
      <c r="C343" s="86">
        <v>181</v>
      </c>
      <c r="D343" s="22">
        <f t="shared" si="36"/>
        <v>1.9338203695745595E-2</v>
      </c>
      <c r="G343" s="11" t="s">
        <v>20</v>
      </c>
      <c r="H343" s="86">
        <v>316</v>
      </c>
      <c r="I343" s="86">
        <v>234</v>
      </c>
      <c r="J343" s="22">
        <f t="shared" si="37"/>
        <v>1.7599554441659705E-2</v>
      </c>
    </row>
    <row r="344" spans="1:10" x14ac:dyDescent="0.2">
      <c r="A344" s="11" t="s">
        <v>21</v>
      </c>
      <c r="B344" s="86">
        <v>122</v>
      </c>
      <c r="C344" s="86">
        <v>64</v>
      </c>
      <c r="D344" s="22">
        <f t="shared" si="36"/>
        <v>1.0485603781693166E-2</v>
      </c>
      <c r="G344" s="11" t="s">
        <v>21</v>
      </c>
      <c r="H344" s="86">
        <v>177</v>
      </c>
      <c r="I344" s="86">
        <v>102</v>
      </c>
      <c r="J344" s="22">
        <f t="shared" si="37"/>
        <v>9.8579782790309111E-3</v>
      </c>
    </row>
    <row r="345" spans="1:10" x14ac:dyDescent="0.2">
      <c r="A345" s="11" t="s">
        <v>22</v>
      </c>
      <c r="B345" s="86">
        <v>288</v>
      </c>
      <c r="C345" s="86">
        <v>158</v>
      </c>
      <c r="D345" s="22">
        <f t="shared" si="36"/>
        <v>2.4752900730554361E-2</v>
      </c>
      <c r="G345" s="11" t="s">
        <v>22</v>
      </c>
      <c r="H345" s="86">
        <v>448</v>
      </c>
      <c r="I345" s="86">
        <v>295</v>
      </c>
      <c r="J345" s="22">
        <f t="shared" si="37"/>
        <v>2.4951267056530214E-2</v>
      </c>
    </row>
    <row r="346" spans="1:10" x14ac:dyDescent="0.2">
      <c r="A346" s="11" t="s">
        <v>23</v>
      </c>
      <c r="B346" s="86">
        <v>57</v>
      </c>
      <c r="C346" s="86">
        <v>40</v>
      </c>
      <c r="D346" s="22">
        <f t="shared" si="36"/>
        <v>4.8990116029222174E-3</v>
      </c>
      <c r="G346" s="11" t="s">
        <v>23</v>
      </c>
      <c r="H346" s="86">
        <v>123</v>
      </c>
      <c r="I346" s="86">
        <v>70</v>
      </c>
      <c r="J346" s="22">
        <f t="shared" si="37"/>
        <v>6.8504594820384297E-3</v>
      </c>
    </row>
    <row r="347" spans="1:10" x14ac:dyDescent="0.2">
      <c r="A347" s="11" t="s">
        <v>50</v>
      </c>
      <c r="B347" s="86">
        <v>111</v>
      </c>
      <c r="C347" s="86">
        <v>58</v>
      </c>
      <c r="D347" s="22">
        <f t="shared" si="36"/>
        <v>9.5401804899011601E-3</v>
      </c>
      <c r="G347" s="11" t="s">
        <v>50</v>
      </c>
      <c r="H347" s="86">
        <v>149</v>
      </c>
      <c r="I347" s="86">
        <v>96</v>
      </c>
      <c r="J347" s="22">
        <f t="shared" si="37"/>
        <v>8.2985240879977721E-3</v>
      </c>
    </row>
    <row r="348" spans="1:10" x14ac:dyDescent="0.2">
      <c r="A348" s="11" t="s">
        <v>24</v>
      </c>
      <c r="B348" s="86">
        <v>399</v>
      </c>
      <c r="C348" s="86">
        <v>276</v>
      </c>
      <c r="D348" s="22">
        <f t="shared" si="36"/>
        <v>3.4293081220455525E-2</v>
      </c>
      <c r="G348" s="11" t="s">
        <v>24</v>
      </c>
      <c r="H348" s="86">
        <v>688</v>
      </c>
      <c r="I348" s="86">
        <v>444</v>
      </c>
      <c r="J348" s="22">
        <f t="shared" si="37"/>
        <v>3.8318017265385688E-2</v>
      </c>
    </row>
    <row r="349" spans="1:10" x14ac:dyDescent="0.2">
      <c r="A349" s="11" t="s">
        <v>25</v>
      </c>
      <c r="B349" s="86">
        <v>204</v>
      </c>
      <c r="C349" s="86">
        <v>84</v>
      </c>
      <c r="D349" s="22">
        <f t="shared" si="36"/>
        <v>1.7533304684142673E-2</v>
      </c>
      <c r="G349" s="11" t="s">
        <v>25</v>
      </c>
      <c r="H349" s="86">
        <v>267</v>
      </c>
      <c r="I349" s="86">
        <v>131</v>
      </c>
      <c r="J349" s="22">
        <f t="shared" si="37"/>
        <v>1.4870509607351713E-2</v>
      </c>
    </row>
    <row r="350" spans="1:10" x14ac:dyDescent="0.2">
      <c r="A350" s="11" t="s">
        <v>26</v>
      </c>
      <c r="B350" s="86">
        <v>1192</v>
      </c>
      <c r="C350" s="86">
        <v>677</v>
      </c>
      <c r="D350" s="22">
        <f t="shared" si="36"/>
        <v>0.1024495058014611</v>
      </c>
      <c r="G350" s="11" t="s">
        <v>26</v>
      </c>
      <c r="H350" s="86">
        <v>1659</v>
      </c>
      <c r="I350" s="86">
        <v>965</v>
      </c>
      <c r="J350" s="22">
        <f t="shared" si="37"/>
        <v>9.2397660818713451E-2</v>
      </c>
    </row>
    <row r="351" spans="1:10" x14ac:dyDescent="0.2">
      <c r="A351" s="11" t="s">
        <v>27</v>
      </c>
      <c r="B351" s="86">
        <v>233</v>
      </c>
      <c r="C351" s="86">
        <v>161</v>
      </c>
      <c r="D351" s="22">
        <f t="shared" si="36"/>
        <v>2.0025784271594328E-2</v>
      </c>
      <c r="G351" s="11" t="s">
        <v>27</v>
      </c>
      <c r="H351" s="86">
        <v>318</v>
      </c>
      <c r="I351" s="86">
        <v>233</v>
      </c>
      <c r="J351" s="22">
        <f t="shared" si="37"/>
        <v>1.77109440267335E-2</v>
      </c>
    </row>
    <row r="352" spans="1:10" x14ac:dyDescent="0.2">
      <c r="A352" s="11" t="s">
        <v>28</v>
      </c>
      <c r="B352" s="86">
        <v>99</v>
      </c>
      <c r="C352" s="86">
        <v>87</v>
      </c>
      <c r="D352" s="22">
        <f t="shared" si="36"/>
        <v>8.5088096261280617E-3</v>
      </c>
      <c r="G352" s="11" t="s">
        <v>28</v>
      </c>
      <c r="H352" s="86">
        <v>129</v>
      </c>
      <c r="I352" s="86">
        <v>101</v>
      </c>
      <c r="J352" s="22">
        <f t="shared" si="37"/>
        <v>7.1846282372598162E-3</v>
      </c>
    </row>
    <row r="353" spans="1:10" x14ac:dyDescent="0.2">
      <c r="A353" s="11" t="s">
        <v>29</v>
      </c>
      <c r="B353" s="86">
        <v>434</v>
      </c>
      <c r="C353" s="86">
        <v>222</v>
      </c>
      <c r="D353" s="22">
        <f t="shared" si="36"/>
        <v>3.7301246239793723E-2</v>
      </c>
      <c r="G353" s="11" t="s">
        <v>29</v>
      </c>
      <c r="H353" s="86">
        <v>762</v>
      </c>
      <c r="I353" s="86">
        <v>453</v>
      </c>
      <c r="J353" s="22">
        <f t="shared" si="37"/>
        <v>4.2439431913116124E-2</v>
      </c>
    </row>
    <row r="354" spans="1:10" x14ac:dyDescent="0.2">
      <c r="A354" s="11" t="s">
        <v>30</v>
      </c>
      <c r="B354" s="86">
        <v>69</v>
      </c>
      <c r="C354" s="86">
        <v>64</v>
      </c>
      <c r="D354" s="22">
        <f t="shared" si="36"/>
        <v>5.9303824666953157E-3</v>
      </c>
      <c r="G354" s="11" t="s">
        <v>30</v>
      </c>
      <c r="H354" s="86">
        <v>159</v>
      </c>
      <c r="I354" s="86">
        <v>97</v>
      </c>
      <c r="J354" s="22">
        <f t="shared" si="37"/>
        <v>8.8554720133667501E-3</v>
      </c>
    </row>
    <row r="355" spans="1:10" x14ac:dyDescent="0.2">
      <c r="A355" s="11" t="s">
        <v>31</v>
      </c>
      <c r="B355" s="86">
        <v>140</v>
      </c>
      <c r="C355" s="86">
        <v>102</v>
      </c>
      <c r="D355" s="22">
        <f t="shared" si="36"/>
        <v>1.2032660077352814E-2</v>
      </c>
      <c r="G355" s="11" t="s">
        <v>31</v>
      </c>
      <c r="H355" s="86">
        <v>222</v>
      </c>
      <c r="I355" s="86">
        <v>164</v>
      </c>
      <c r="J355" s="22">
        <f t="shared" si="37"/>
        <v>1.2364243943191312E-2</v>
      </c>
    </row>
    <row r="356" spans="1:10" x14ac:dyDescent="0.2">
      <c r="A356" s="11" t="s">
        <v>32</v>
      </c>
      <c r="B356" s="86">
        <v>240</v>
      </c>
      <c r="C356" s="86">
        <v>148</v>
      </c>
      <c r="D356" s="22">
        <f t="shared" si="36"/>
        <v>2.0627417275461968E-2</v>
      </c>
      <c r="G356" s="11" t="s">
        <v>32</v>
      </c>
      <c r="H356" s="86">
        <v>303</v>
      </c>
      <c r="I356" s="86">
        <v>225</v>
      </c>
      <c r="J356" s="22">
        <f t="shared" si="37"/>
        <v>1.6875522138680033E-2</v>
      </c>
    </row>
    <row r="357" spans="1:10" x14ac:dyDescent="0.2">
      <c r="A357" s="11" t="s">
        <v>33</v>
      </c>
      <c r="B357" s="86">
        <v>122</v>
      </c>
      <c r="C357" s="86">
        <v>129</v>
      </c>
      <c r="D357" s="22">
        <f t="shared" si="36"/>
        <v>1.0485603781693166E-2</v>
      </c>
      <c r="G357" s="11" t="s">
        <v>33</v>
      </c>
      <c r="H357" s="86">
        <v>235</v>
      </c>
      <c r="I357" s="86">
        <v>191</v>
      </c>
      <c r="J357" s="22">
        <f t="shared" si="37"/>
        <v>1.3088276246170982E-2</v>
      </c>
    </row>
    <row r="358" spans="1:10" x14ac:dyDescent="0.2">
      <c r="A358" s="11" t="s">
        <v>35</v>
      </c>
      <c r="B358" s="86">
        <v>111</v>
      </c>
      <c r="C358" s="86">
        <v>75</v>
      </c>
      <c r="D358" s="22">
        <f t="shared" si="36"/>
        <v>9.5401804899011601E-3</v>
      </c>
      <c r="G358" s="11" t="s">
        <v>35</v>
      </c>
      <c r="H358" s="86">
        <v>156</v>
      </c>
      <c r="I358" s="86">
        <v>114</v>
      </c>
      <c r="J358" s="22">
        <f t="shared" si="37"/>
        <v>8.688387635756056E-3</v>
      </c>
    </row>
    <row r="359" spans="1:10" x14ac:dyDescent="0.2">
      <c r="A359" s="11" t="s">
        <v>36</v>
      </c>
      <c r="B359" s="86">
        <v>765</v>
      </c>
      <c r="C359" s="86">
        <v>557</v>
      </c>
      <c r="D359" s="22">
        <f t="shared" si="36"/>
        <v>6.5749892565535026E-2</v>
      </c>
      <c r="G359" s="11" t="s">
        <v>36</v>
      </c>
      <c r="H359" s="86">
        <v>1050</v>
      </c>
      <c r="I359" s="86">
        <v>707</v>
      </c>
      <c r="J359" s="22">
        <f t="shared" si="37"/>
        <v>5.8479532163742687E-2</v>
      </c>
    </row>
    <row r="360" spans="1:10" x14ac:dyDescent="0.2">
      <c r="A360" s="11" t="s">
        <v>37</v>
      </c>
      <c r="B360" s="86">
        <v>138</v>
      </c>
      <c r="C360" s="86">
        <v>110</v>
      </c>
      <c r="D360" s="22">
        <f t="shared" si="36"/>
        <v>1.1860764933390631E-2</v>
      </c>
      <c r="G360" s="11" t="s">
        <v>37</v>
      </c>
      <c r="H360" s="86">
        <v>208</v>
      </c>
      <c r="I360" s="86">
        <v>184</v>
      </c>
      <c r="J360" s="22">
        <f t="shared" si="37"/>
        <v>1.1584516847674742E-2</v>
      </c>
    </row>
    <row r="361" spans="1:10" x14ac:dyDescent="0.2">
      <c r="A361" s="11" t="s">
        <v>38</v>
      </c>
      <c r="B361" s="86">
        <v>125</v>
      </c>
      <c r="C361" s="86">
        <v>85</v>
      </c>
      <c r="D361" s="22">
        <f t="shared" si="36"/>
        <v>1.0743446497636441E-2</v>
      </c>
      <c r="G361" s="11" t="s">
        <v>38</v>
      </c>
      <c r="H361" s="86">
        <v>178</v>
      </c>
      <c r="I361" s="86">
        <v>124</v>
      </c>
      <c r="J361" s="22">
        <f t="shared" si="37"/>
        <v>9.9136730715678086E-3</v>
      </c>
    </row>
    <row r="362" spans="1:10" x14ac:dyDescent="0.2">
      <c r="A362" s="11" t="s">
        <v>34</v>
      </c>
      <c r="B362" s="86">
        <v>15</v>
      </c>
      <c r="C362" s="86">
        <v>10</v>
      </c>
      <c r="D362" s="22">
        <f t="shared" si="36"/>
        <v>1.289213579716373E-3</v>
      </c>
      <c r="G362" s="11" t="s">
        <v>34</v>
      </c>
      <c r="H362" s="86">
        <v>22</v>
      </c>
      <c r="I362" s="86">
        <v>16</v>
      </c>
      <c r="J362" s="22">
        <f t="shared" si="37"/>
        <v>1.2252854358117517E-3</v>
      </c>
    </row>
    <row r="363" spans="1:10" x14ac:dyDescent="0.2">
      <c r="A363" s="11" t="s">
        <v>39</v>
      </c>
      <c r="B363" s="86">
        <v>128</v>
      </c>
      <c r="C363" s="86">
        <v>92</v>
      </c>
      <c r="D363" s="22">
        <f t="shared" si="36"/>
        <v>1.1001289213579716E-2</v>
      </c>
      <c r="G363" s="11" t="s">
        <v>39</v>
      </c>
      <c r="H363" s="86">
        <v>191</v>
      </c>
      <c r="I363" s="86">
        <v>121</v>
      </c>
      <c r="J363" s="22">
        <f t="shared" si="37"/>
        <v>1.0637705374547481E-2</v>
      </c>
    </row>
    <row r="364" spans="1:10" x14ac:dyDescent="0.2">
      <c r="A364" s="11" t="s">
        <v>40</v>
      </c>
      <c r="B364" s="86">
        <v>136</v>
      </c>
      <c r="C364" s="86">
        <v>91</v>
      </c>
      <c r="D364" s="22">
        <f t="shared" si="36"/>
        <v>1.1688869789428449E-2</v>
      </c>
      <c r="G364" s="11" t="s">
        <v>40</v>
      </c>
      <c r="H364" s="86">
        <v>252</v>
      </c>
      <c r="I364" s="86">
        <v>186</v>
      </c>
      <c r="J364" s="22">
        <f t="shared" si="37"/>
        <v>1.4035087719298246E-2</v>
      </c>
    </row>
    <row r="365" spans="1:10" x14ac:dyDescent="0.2">
      <c r="A365" s="11" t="s">
        <v>41</v>
      </c>
      <c r="B365" s="86">
        <v>362</v>
      </c>
      <c r="C365" s="86">
        <v>249</v>
      </c>
      <c r="D365" s="22">
        <f t="shared" si="36"/>
        <v>3.1113021057155136E-2</v>
      </c>
      <c r="G365" s="11" t="s">
        <v>41</v>
      </c>
      <c r="H365" s="86">
        <v>563</v>
      </c>
      <c r="I365" s="86">
        <v>385</v>
      </c>
      <c r="J365" s="22">
        <f t="shared" si="37"/>
        <v>3.1356168198273464E-2</v>
      </c>
    </row>
    <row r="366" spans="1:10" x14ac:dyDescent="0.2">
      <c r="A366" s="11" t="s">
        <v>42</v>
      </c>
      <c r="B366" s="86">
        <v>193</v>
      </c>
      <c r="C366" s="86">
        <v>122</v>
      </c>
      <c r="D366" s="22">
        <f t="shared" si="36"/>
        <v>1.6587881392350665E-2</v>
      </c>
      <c r="G366" s="11" t="s">
        <v>42</v>
      </c>
      <c r="H366" s="86">
        <v>326</v>
      </c>
      <c r="I366" s="86">
        <v>203</v>
      </c>
      <c r="J366" s="22">
        <f t="shared" si="37"/>
        <v>1.8156502367028683E-2</v>
      </c>
    </row>
    <row r="367" spans="1:10" x14ac:dyDescent="0.2">
      <c r="A367" s="11" t="s">
        <v>43</v>
      </c>
      <c r="B367" s="86">
        <v>832</v>
      </c>
      <c r="C367" s="86">
        <v>524</v>
      </c>
      <c r="D367" s="22">
        <f t="shared" si="36"/>
        <v>7.150837988826815E-2</v>
      </c>
      <c r="G367" s="11" t="s">
        <v>43</v>
      </c>
      <c r="H367" s="86">
        <v>1453</v>
      </c>
      <c r="I367" s="86">
        <v>1016</v>
      </c>
      <c r="J367" s="22">
        <f t="shared" si="37"/>
        <v>8.092453355611251E-2</v>
      </c>
    </row>
    <row r="368" spans="1:10" x14ac:dyDescent="0.2">
      <c r="A368" s="11" t="s">
        <v>44</v>
      </c>
      <c r="B368" s="86">
        <v>42</v>
      </c>
      <c r="C368" s="86">
        <v>24</v>
      </c>
      <c r="D368" s="22">
        <f t="shared" si="36"/>
        <v>3.6097980232058444E-3</v>
      </c>
      <c r="G368" s="11" t="s">
        <v>44</v>
      </c>
      <c r="H368" s="86">
        <v>55</v>
      </c>
      <c r="I368" s="86">
        <v>39</v>
      </c>
      <c r="J368" s="22">
        <f t="shared" si="37"/>
        <v>3.0632135895293788E-3</v>
      </c>
    </row>
    <row r="369" spans="1:10" x14ac:dyDescent="0.2">
      <c r="A369" s="11" t="s">
        <v>45</v>
      </c>
      <c r="B369" s="86">
        <v>681</v>
      </c>
      <c r="C369" s="86">
        <v>477</v>
      </c>
      <c r="D369" s="22">
        <f t="shared" si="36"/>
        <v>5.8530296519123337E-2</v>
      </c>
      <c r="G369" s="11" t="s">
        <v>45</v>
      </c>
      <c r="H369" s="86">
        <v>1061</v>
      </c>
      <c r="I369" s="86">
        <v>658</v>
      </c>
      <c r="J369" s="22">
        <f t="shared" si="37"/>
        <v>5.9092174881648564E-2</v>
      </c>
    </row>
    <row r="370" spans="1:10" x14ac:dyDescent="0.2">
      <c r="A370" s="11" t="s">
        <v>46</v>
      </c>
      <c r="B370" s="86">
        <v>289</v>
      </c>
      <c r="C370" s="86">
        <v>221</v>
      </c>
      <c r="D370" s="22">
        <f t="shared" si="36"/>
        <v>2.4838848302535452E-2</v>
      </c>
      <c r="G370" s="11" t="s">
        <v>46</v>
      </c>
      <c r="H370" s="86">
        <v>485</v>
      </c>
      <c r="I370" s="86">
        <v>366</v>
      </c>
      <c r="J370" s="22">
        <f t="shared" si="37"/>
        <v>2.7011974380395432E-2</v>
      </c>
    </row>
    <row r="371" spans="1:10" x14ac:dyDescent="0.2">
      <c r="A371" s="11" t="s">
        <v>47</v>
      </c>
      <c r="B371" s="86">
        <v>100</v>
      </c>
      <c r="C371" s="86">
        <v>52</v>
      </c>
      <c r="D371" s="22">
        <f t="shared" si="36"/>
        <v>8.5947571981091538E-3</v>
      </c>
      <c r="G371" s="11" t="s">
        <v>47</v>
      </c>
      <c r="H371" s="86">
        <v>131</v>
      </c>
      <c r="I371" s="86">
        <v>70</v>
      </c>
      <c r="J371" s="22">
        <f t="shared" si="37"/>
        <v>7.2960178223336119E-3</v>
      </c>
    </row>
    <row r="372" spans="1:10" x14ac:dyDescent="0.2">
      <c r="A372" s="11" t="s">
        <v>48</v>
      </c>
      <c r="B372" s="86">
        <v>109</v>
      </c>
      <c r="C372" s="86">
        <v>46</v>
      </c>
      <c r="D372" s="22">
        <f t="shared" si="36"/>
        <v>9.3682853459389776E-3</v>
      </c>
      <c r="G372" s="11" t="s">
        <v>48</v>
      </c>
      <c r="H372" s="86">
        <v>182</v>
      </c>
      <c r="I372" s="86">
        <v>97</v>
      </c>
      <c r="J372" s="22">
        <f t="shared" si="37"/>
        <v>1.01364522417154E-2</v>
      </c>
    </row>
    <row r="373" spans="1:10" x14ac:dyDescent="0.2">
      <c r="A373" s="11" t="s">
        <v>49</v>
      </c>
      <c r="B373" s="86">
        <v>475</v>
      </c>
      <c r="C373" s="86">
        <v>348</v>
      </c>
      <c r="D373" s="22">
        <f t="shared" si="36"/>
        <v>4.0825096691018477E-2</v>
      </c>
      <c r="G373" s="11" t="s">
        <v>49</v>
      </c>
      <c r="H373" s="86">
        <v>680</v>
      </c>
      <c r="I373" s="86">
        <v>496</v>
      </c>
      <c r="J373" s="22">
        <f t="shared" si="37"/>
        <v>3.7872458925090502E-2</v>
      </c>
    </row>
    <row r="374" spans="1:10" ht="13.5" thickBot="1" x14ac:dyDescent="0.25">
      <c r="A374" s="67" t="s">
        <v>2</v>
      </c>
      <c r="B374" s="69">
        <f>SUM(B328:B373)</f>
        <v>11635</v>
      </c>
      <c r="C374" s="69">
        <f>SUM(C328:C373)</f>
        <v>7498</v>
      </c>
      <c r="D374" s="66">
        <f>SUM(D328:D373)</f>
        <v>1</v>
      </c>
      <c r="G374" s="67" t="s">
        <v>2</v>
      </c>
      <c r="H374" s="69">
        <f>SUM(H328:H373)</f>
        <v>17955</v>
      </c>
      <c r="I374" s="69">
        <f>SUM(I328:I373)</f>
        <v>11942</v>
      </c>
      <c r="J374" s="66">
        <f>SUM(J328:J373)</f>
        <v>1</v>
      </c>
    </row>
    <row r="375" spans="1:10" ht="13.5" thickTop="1" x14ac:dyDescent="0.2"/>
  </sheetData>
  <mergeCells count="1">
    <mergeCell ref="A7:D7"/>
  </mergeCells>
  <phoneticPr fontId="0" type="noConversion"/>
  <printOptions horizontalCentered="1" verticalCentered="1"/>
  <pageMargins left="0.22" right="0.28000000000000003" top="0.24" bottom="0.31" header="0" footer="0"/>
  <pageSetup scale="68" orientation="portrait" horizontalDpi="300" verticalDpi="300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2010-04-30T13:32:48Z</cp:lastPrinted>
  <dcterms:created xsi:type="dcterms:W3CDTF">2000-01-17T13:30:46Z</dcterms:created>
  <dcterms:modified xsi:type="dcterms:W3CDTF">2016-01-12T18:31:01Z</dcterms:modified>
</cp:coreProperties>
</file>